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0" windowWidth="12120" windowHeight="7440"/>
  </bookViews>
  <sheets>
    <sheet name="FINANSIJSKI PLAN ZA 2016 " sheetId="12" r:id="rId1"/>
  </sheets>
  <calcPr calcId="145621"/>
</workbook>
</file>

<file path=xl/calcChain.xml><?xml version="1.0" encoding="utf-8"?>
<calcChain xmlns="http://schemas.openxmlformats.org/spreadsheetml/2006/main">
  <c r="E49" i="12" l="1"/>
  <c r="G49" i="12" s="1"/>
  <c r="G50" i="12"/>
  <c r="G245" i="12" l="1"/>
  <c r="G235" i="12"/>
  <c r="G236" i="12"/>
  <c r="G237" i="12"/>
  <c r="G238" i="12"/>
  <c r="G239" i="12"/>
  <c r="G240" i="12"/>
  <c r="G241" i="12"/>
  <c r="G243" i="12"/>
  <c r="F233" i="12"/>
  <c r="D233" i="12"/>
  <c r="G232" i="12"/>
  <c r="F225" i="12"/>
  <c r="E225" i="12"/>
  <c r="D225" i="12"/>
  <c r="G225" i="12" s="1"/>
  <c r="F220" i="12"/>
  <c r="E220" i="12"/>
  <c r="D220" i="12"/>
  <c r="G218" i="12"/>
  <c r="F217" i="12"/>
  <c r="F216" i="12"/>
  <c r="F208" i="12"/>
  <c r="F207" i="12" s="1"/>
  <c r="E208" i="12"/>
  <c r="E207" i="12" s="1"/>
  <c r="D208" i="12"/>
  <c r="D207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175" i="12"/>
  <c r="F174" i="12"/>
  <c r="E17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F153" i="12"/>
  <c r="E153" i="12"/>
  <c r="D153" i="12"/>
  <c r="G147" i="12"/>
  <c r="G148" i="12"/>
  <c r="G149" i="12"/>
  <c r="G150" i="12"/>
  <c r="G151" i="12"/>
  <c r="G152" i="12"/>
  <c r="G146" i="12"/>
  <c r="F145" i="12"/>
  <c r="E145" i="12"/>
  <c r="D145" i="12"/>
  <c r="F125" i="12"/>
  <c r="E125" i="12"/>
  <c r="D125" i="12"/>
  <c r="E116" i="12"/>
  <c r="F116" i="12"/>
  <c r="D116" i="12"/>
  <c r="G117" i="12"/>
  <c r="G118" i="12"/>
  <c r="G119" i="12"/>
  <c r="G120" i="12"/>
  <c r="G121" i="12"/>
  <c r="G122" i="12"/>
  <c r="G123" i="12"/>
  <c r="G124" i="12"/>
  <c r="F90" i="12"/>
  <c r="E90" i="12"/>
  <c r="D90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92" i="12"/>
  <c r="G91" i="12"/>
  <c r="G83" i="12"/>
  <c r="G81" i="12"/>
  <c r="G80" i="12"/>
  <c r="G79" i="12"/>
  <c r="G78" i="12"/>
  <c r="G86" i="12"/>
  <c r="G77" i="12"/>
  <c r="G76" i="12"/>
  <c r="G74" i="12"/>
  <c r="G48" i="12"/>
  <c r="G47" i="12"/>
  <c r="G46" i="12"/>
  <c r="G45" i="12"/>
  <c r="D39" i="12"/>
  <c r="D34" i="12"/>
  <c r="E34" i="12"/>
  <c r="F10" i="12"/>
  <c r="G10" i="12" s="1"/>
  <c r="G9" i="12"/>
  <c r="G7" i="12"/>
  <c r="G116" i="12" l="1"/>
  <c r="G145" i="12"/>
  <c r="G208" i="12"/>
  <c r="G220" i="12"/>
  <c r="G153" i="12"/>
  <c r="G207" i="12"/>
  <c r="G125" i="12"/>
  <c r="G90" i="12"/>
  <c r="G15" i="12"/>
  <c r="F244" i="12" l="1"/>
  <c r="E244" i="12"/>
  <c r="D244" i="12"/>
  <c r="E242" i="12"/>
  <c r="G234" i="12"/>
  <c r="F231" i="12"/>
  <c r="F230" i="12" s="1"/>
  <c r="E231" i="12"/>
  <c r="D231" i="12"/>
  <c r="G228" i="12"/>
  <c r="G227" i="12"/>
  <c r="G226" i="12"/>
  <c r="G224" i="12"/>
  <c r="G223" i="12"/>
  <c r="G222" i="12"/>
  <c r="G221" i="12"/>
  <c r="F219" i="12"/>
  <c r="E219" i="12"/>
  <c r="E217" i="12"/>
  <c r="E216" i="12" s="1"/>
  <c r="D217" i="12"/>
  <c r="G215" i="12"/>
  <c r="F214" i="12"/>
  <c r="E214" i="12"/>
  <c r="D214" i="12"/>
  <c r="G213" i="12"/>
  <c r="F212" i="12"/>
  <c r="E212" i="12"/>
  <c r="D212" i="12"/>
  <c r="G212" i="12" s="1"/>
  <c r="F211" i="12"/>
  <c r="E211" i="12"/>
  <c r="D211" i="12"/>
  <c r="G211" i="12" s="1"/>
  <c r="G210" i="12"/>
  <c r="G209" i="12"/>
  <c r="D194" i="12"/>
  <c r="G154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F89" i="12"/>
  <c r="E89" i="12"/>
  <c r="G88" i="12"/>
  <c r="G87" i="12"/>
  <c r="G85" i="12"/>
  <c r="F84" i="12"/>
  <c r="D84" i="12"/>
  <c r="G84" i="12" s="1"/>
  <c r="F82" i="12"/>
  <c r="D82" i="12"/>
  <c r="G82" i="12" s="1"/>
  <c r="F75" i="12"/>
  <c r="E75" i="12"/>
  <c r="D75" i="12"/>
  <c r="G75" i="12" s="1"/>
  <c r="F73" i="12"/>
  <c r="D73" i="12"/>
  <c r="G73" i="12" s="1"/>
  <c r="F72" i="12"/>
  <c r="D72" i="12"/>
  <c r="G72" i="12" s="1"/>
  <c r="F71" i="12"/>
  <c r="D71" i="12"/>
  <c r="G71" i="12" s="1"/>
  <c r="F70" i="12"/>
  <c r="F229" i="12" s="1"/>
  <c r="F246" i="12" s="1"/>
  <c r="E70" i="12"/>
  <c r="D70" i="12"/>
  <c r="G53" i="12"/>
  <c r="G52" i="12"/>
  <c r="G44" i="12"/>
  <c r="F43" i="12"/>
  <c r="E43" i="12"/>
  <c r="D43" i="12"/>
  <c r="G43" i="12" s="1"/>
  <c r="G42" i="12"/>
  <c r="G41" i="12"/>
  <c r="G40" i="12"/>
  <c r="F39" i="12"/>
  <c r="E39" i="12"/>
  <c r="G38" i="12"/>
  <c r="G37" i="12"/>
  <c r="G36" i="12"/>
  <c r="G35" i="12"/>
  <c r="F34" i="12"/>
  <c r="G34" i="12" s="1"/>
  <c r="G33" i="12"/>
  <c r="G32" i="12"/>
  <c r="F28" i="12"/>
  <c r="G28" i="12" s="1"/>
  <c r="G27" i="12"/>
  <c r="F26" i="12"/>
  <c r="G26" i="12" s="1"/>
  <c r="G25" i="12"/>
  <c r="G24" i="12"/>
  <c r="G23" i="12"/>
  <c r="G22" i="12"/>
  <c r="G21" i="12"/>
  <c r="G20" i="12"/>
  <c r="G19" i="12"/>
  <c r="G18" i="12"/>
  <c r="G17" i="12"/>
  <c r="G16" i="12"/>
  <c r="G14" i="12"/>
  <c r="G13" i="12"/>
  <c r="G12" i="12"/>
  <c r="G11" i="12"/>
  <c r="F8" i="12"/>
  <c r="G8" i="12" s="1"/>
  <c r="E6" i="12"/>
  <c r="G214" i="12" l="1"/>
  <c r="G244" i="12"/>
  <c r="E51" i="12"/>
  <c r="E54" i="12" s="1"/>
  <c r="E247" i="12" s="1"/>
  <c r="G39" i="12"/>
  <c r="G231" i="12"/>
  <c r="D230" i="12"/>
  <c r="G242" i="12"/>
  <c r="E233" i="12"/>
  <c r="G233" i="12" s="1"/>
  <c r="G70" i="12"/>
  <c r="E229" i="12"/>
  <c r="G194" i="12"/>
  <c r="D174" i="12"/>
  <c r="G217" i="12"/>
  <c r="D216" i="12"/>
  <c r="G216" i="12" s="1"/>
  <c r="E230" i="12"/>
  <c r="D51" i="12"/>
  <c r="D54" i="12" s="1"/>
  <c r="D247" i="12" s="1"/>
  <c r="F51" i="12"/>
  <c r="F54" i="12" s="1"/>
  <c r="F247" i="12" s="1"/>
  <c r="G6" i="12"/>
  <c r="G51" i="12" s="1"/>
  <c r="G54" i="12" s="1"/>
  <c r="G247" i="12" s="1"/>
  <c r="G174" i="12" l="1"/>
  <c r="D89" i="12"/>
  <c r="E246" i="12"/>
  <c r="E249" i="12" s="1"/>
  <c r="G230" i="12"/>
  <c r="E248" i="12"/>
  <c r="F248" i="12"/>
  <c r="F249" i="12"/>
  <c r="D219" i="12"/>
  <c r="G219" i="12" s="1"/>
  <c r="G89" i="12" l="1"/>
  <c r="D229" i="12"/>
  <c r="D246" i="12" s="1"/>
  <c r="G229" i="12" l="1"/>
  <c r="G246" i="12" s="1"/>
  <c r="D249" i="12"/>
  <c r="D248" i="12"/>
  <c r="G249" i="12" l="1"/>
  <c r="G248" i="12"/>
</calcChain>
</file>

<file path=xl/sharedStrings.xml><?xml version="1.0" encoding="utf-8"?>
<sst xmlns="http://schemas.openxmlformats.org/spreadsheetml/2006/main" count="252" uniqueCount="242">
  <si>
    <t>Br.konta</t>
  </si>
  <si>
    <t>REPUBLIKA
OPŠTINA</t>
  </si>
  <si>
    <t>PRIHOD OD PRODAJE
DOBARA I USLUGA</t>
  </si>
  <si>
    <t>MEMORANDUMSKE STAVKE
ZA REFUNDACIJU RASHODA</t>
  </si>
  <si>
    <t>TEKUCI PRIHODI</t>
  </si>
  <si>
    <t>PRIMANJA OD PRODAJE
NEFINANSIJSKE IMOVINE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</si>
  <si>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</si>
  <si>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</si>
  <si>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</si>
  <si>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</si>
  <si>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</si>
  <si>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Obrazovanje i usavršavanje</t>
  </si>
  <si>
    <t>Reprezentacija</t>
  </si>
  <si>
    <t>SPECIJALIZOVANE USLUGE</t>
  </si>
  <si>
    <t>TEKUĆE POPRAVKE 
I ODRZAVANJE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</si>
  <si>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</si>
  <si>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</si>
  <si>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</si>
  <si>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</si>
  <si>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</si>
  <si>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</si>
  <si>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R.
br.</t>
  </si>
  <si>
    <t>Troškovi pl. prometa i bank.usluga</t>
  </si>
  <si>
    <t>MEŠOVITI I NEODREDJENI PRIH.</t>
  </si>
  <si>
    <t>Naknada za prevoz zaposlenih</t>
  </si>
  <si>
    <t>Pranje vesa</t>
  </si>
  <si>
    <t>RFZO</t>
  </si>
  <si>
    <t>KBC
sopstveni</t>
  </si>
  <si>
    <t>PRIHOD OD RFZO</t>
  </si>
  <si>
    <t>Sekretarijat za zdravstvo 
Grad Beograd</t>
  </si>
  <si>
    <t>Prihodi od imovine koja pripada 
imaocima polise osiguranja</t>
  </si>
  <si>
    <t>Prihodi od zakupa poslovnog prostora</t>
  </si>
  <si>
    <t>Prihodi od prodaje rashoda</t>
  </si>
  <si>
    <t>Prihodi od kliničkih studija</t>
  </si>
  <si>
    <t>Prihodi od etičkog komiteta</t>
  </si>
  <si>
    <t>Prihodi od zdravstvenih usluga</t>
  </si>
  <si>
    <t>Prihodi od prodate krvi</t>
  </si>
  <si>
    <t>Prihodi od RS, Brčko Distrikt</t>
  </si>
  <si>
    <t>Prihodi od lečenja lica bez uputa</t>
  </si>
  <si>
    <t>Prihodi od uzimanja krvi iz pupč.</t>
  </si>
  <si>
    <t>Prihodi od Crne Gore</t>
  </si>
  <si>
    <t>Prihodi od učešća na tenderu</t>
  </si>
  <si>
    <t>Prihodi od pozitivne kursne razlike</t>
  </si>
  <si>
    <t>Prihodi po sudskom rešenju
Milosavljević</t>
  </si>
  <si>
    <t>Prihodi od SLD</t>
  </si>
  <si>
    <t>TRANSFERI OD DRUGIH NIVOA 
VLASTI</t>
  </si>
  <si>
    <t xml:space="preserve">PRIHODI OD IMOVINE  </t>
  </si>
  <si>
    <t>TRANSFERI OD FIZIČKIH
I PRAVNIH LICA</t>
  </si>
  <si>
    <t>Bolovanje preko 30 dana</t>
  </si>
  <si>
    <t>Invalidi</t>
  </si>
  <si>
    <t>Trudničko bolovanje-35%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</si>
  <si>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</si>
  <si>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</si>
  <si>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</si>
  <si>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</si>
  <si>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</si>
  <si>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</si>
  <si>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Porodiljsko bolovanje</t>
  </si>
  <si>
    <t>Otpremnine</t>
  </si>
  <si>
    <t>Solidarne pomoći</t>
  </si>
  <si>
    <t>NAKNADA TROŠKOVA ZAPOSL.</t>
  </si>
  <si>
    <t>NAKN.ZAPOSL.I POS.RASHODI</t>
  </si>
  <si>
    <t>Autorski ugovori</t>
  </si>
  <si>
    <t>Ostale opste usluge-omladinska</t>
  </si>
  <si>
    <t>Ostale opšte usluge-ugovor o delu</t>
  </si>
  <si>
    <t>Zdravstvene usluge</t>
  </si>
  <si>
    <t>Usluge za električnu energiju</t>
  </si>
  <si>
    <t>Ugalj</t>
  </si>
  <si>
    <t>Drva</t>
  </si>
  <si>
    <t>Lož ulje</t>
  </si>
  <si>
    <t>Mazut</t>
  </si>
  <si>
    <t>Odvoz otpada-pogrebne usluge</t>
  </si>
  <si>
    <t>Usluge čišćenja</t>
  </si>
  <si>
    <t>Naknada za korišćenje gradj.zem.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</si>
  <si>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</si>
  <si>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</si>
  <si>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</si>
  <si>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</si>
  <si>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</si>
  <si>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</si>
  <si>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imovine</t>
  </si>
  <si>
    <t>Osiguranje zaposlenih</t>
  </si>
  <si>
    <t>Troškovi prevoza na sl.put u zemlji</t>
  </si>
  <si>
    <t>Troškovi smeštaja na sl.put.u zem.</t>
  </si>
  <si>
    <t>Ostali troš.za sl.put.u zemlji</t>
  </si>
  <si>
    <t>Taksi prevoz</t>
  </si>
  <si>
    <t>Usluge održavanja računara</t>
  </si>
  <si>
    <t>Usluge za izradu softvera</t>
  </si>
  <si>
    <t>Kotizacija za seminare</t>
  </si>
  <si>
    <t>Usluge štampanja publikacija</t>
  </si>
  <si>
    <t>Usluge informisanja javnosti</t>
  </si>
  <si>
    <t xml:space="preserve">Pokloni  </t>
  </si>
  <si>
    <t>Zidarski radovi</t>
  </si>
  <si>
    <t>Molerski radovi</t>
  </si>
  <si>
    <t>Radovi na vodovodu i kanalizaciji</t>
  </si>
  <si>
    <t>Centralno grejanje</t>
  </si>
  <si>
    <t>Električne instalacije</t>
  </si>
  <si>
    <t>Ostale usluge i mat.za tekuće 
popravke i održavanje</t>
  </si>
  <si>
    <t>Mehaničke popravke-popravke auta</t>
  </si>
  <si>
    <t>Popravke nameštaja</t>
  </si>
  <si>
    <t>Popravke računskih mašina</t>
  </si>
  <si>
    <t>Popravka tehničkih aparata</t>
  </si>
  <si>
    <t>Popravka opreme u kuhinji</t>
  </si>
  <si>
    <t>Ostale popravke-zanatske usluge</t>
  </si>
  <si>
    <t>Popravke medicinske opreme</t>
  </si>
  <si>
    <t>Popravka dijaliznih aparata</t>
  </si>
  <si>
    <t>Popravka laboratorijske opreme</t>
  </si>
  <si>
    <t>Popravka mernih instrumenata</t>
  </si>
  <si>
    <t>Kancelarijski materijal</t>
  </si>
  <si>
    <t>Tehnički materijal</t>
  </si>
  <si>
    <t>Službena odeća-uniforme</t>
  </si>
  <si>
    <t>Operativni veš</t>
  </si>
  <si>
    <t>Bolesnički veš</t>
  </si>
  <si>
    <t>Rashod za zaštitna odela</t>
  </si>
  <si>
    <t>Metraža</t>
  </si>
  <si>
    <t>Cveće i zelenilo</t>
  </si>
  <si>
    <t>Stručna literatura</t>
  </si>
  <si>
    <t>Benzin</t>
  </si>
  <si>
    <t>Ulja i maziva</t>
  </si>
  <si>
    <t>Ostali ugradni materijal</t>
  </si>
  <si>
    <t>Materijal za dijalizu</t>
  </si>
  <si>
    <t>Implantati-kukovi</t>
  </si>
  <si>
    <t>Graftovi</t>
  </si>
  <si>
    <t>Ugradni materijal u ortopediji</t>
  </si>
  <si>
    <t>Stentovi</t>
  </si>
  <si>
    <t>Balon kateteri</t>
  </si>
  <si>
    <t>Lekovi na recept</t>
  </si>
  <si>
    <t>Citostatici</t>
  </si>
  <si>
    <t>Krv i krvni derivati</t>
  </si>
  <si>
    <t>Eritropoetini</t>
  </si>
  <si>
    <t>Pegazis</t>
  </si>
  <si>
    <t>Materijal za održavanje higijene</t>
  </si>
  <si>
    <t>Namirnice za ishranu pacijenata</t>
  </si>
  <si>
    <t>Rezervni delovi</t>
  </si>
  <si>
    <t>Alat i inventar</t>
  </si>
  <si>
    <t>AMORTIZACIJA I UPOTREBA
OSNOVNIH SREDSTAVA</t>
  </si>
  <si>
    <t>Amortizacija opreme</t>
  </si>
  <si>
    <t>OTPLATA DOMAĆIH KAMATA</t>
  </si>
  <si>
    <t>Kam.domaćim fin.institucijama</t>
  </si>
  <si>
    <t>OTPLATA KAMATA I PRATEĆI
TROŠKOVI ZADUŽIVANJA</t>
  </si>
  <si>
    <t>PRATEĆI TROŠ.ZADUŽIVANJA</t>
  </si>
  <si>
    <t>Negativne kursne razlike</t>
  </si>
  <si>
    <t>POREZI, TAKSE I KAZNE</t>
  </si>
  <si>
    <t>Registracija vozila</t>
  </si>
  <si>
    <t>Republičke takse</t>
  </si>
  <si>
    <t>Opštinske takse</t>
  </si>
  <si>
    <t>Sudske takse</t>
  </si>
  <si>
    <t>NOVČANE KAZNE I PENALI</t>
  </si>
  <si>
    <t>Sudska kazna-Čvorović</t>
  </si>
  <si>
    <t>MAŠINE I OPREMA</t>
  </si>
  <si>
    <t>Nameštaj</t>
  </si>
  <si>
    <t>Klima uredjaji</t>
  </si>
  <si>
    <t>Štampači</t>
  </si>
  <si>
    <t>Oprema za domaćinstvo</t>
  </si>
  <si>
    <t>Medicinska oprema</t>
  </si>
  <si>
    <t>Laboratorijska oprema</t>
  </si>
  <si>
    <t>NEMATERIJALNA IMOVINA</t>
  </si>
  <si>
    <t>Kompjuterski softver</t>
  </si>
  <si>
    <t>Bolovanje preko 30 dana-tekuća</t>
  </si>
  <si>
    <t>Invalidi-tekuća</t>
  </si>
  <si>
    <t>Porodilje-tekuća</t>
  </si>
  <si>
    <t>Trudničko bolovanje-35% tekuća</t>
  </si>
  <si>
    <t>Jubilarne nagrade</t>
  </si>
  <si>
    <t>Usluge vodovoda i kanalizacije</t>
  </si>
  <si>
    <t>Dimničarske usluge</t>
  </si>
  <si>
    <t>Troš.smeštaja na sl.put.u inostran.</t>
  </si>
  <si>
    <t>Popravka liftova</t>
  </si>
  <si>
    <t>Novč.kazne po rešenju sudova</t>
  </si>
  <si>
    <t>Usluge javnog zdravstva-
pregledi naših radnika</t>
  </si>
  <si>
    <t>Zakup med.i lab.opr. (boce kis)</t>
  </si>
  <si>
    <t>Troš.selidbe i prevoza</t>
  </si>
  <si>
    <t>Dozimetrijska kontrola zaposlenih</t>
  </si>
  <si>
    <t>Stolarski radovi</t>
  </si>
  <si>
    <t>Materijal za med.testove-sanitetski mat.</t>
  </si>
  <si>
    <t>Ostali ugradni materijal-embolizacija</t>
  </si>
  <si>
    <t>Popravka opreme za javnu bezbednost</t>
  </si>
  <si>
    <t>Ostali materijal za posebne namene</t>
  </si>
  <si>
    <t>Amortizacija zgrada i gradj.objekta</t>
  </si>
  <si>
    <t>Filijala Beograd-namene iz ugovora</t>
  </si>
  <si>
    <t>Filijala Beograd-namene van ugovora</t>
  </si>
  <si>
    <t>NERASPOREDJENI VIŠAK PRIHODA</t>
  </si>
  <si>
    <t xml:space="preserve">Zakup prostora </t>
  </si>
  <si>
    <t>Nakn.članovima U.O. zaposlenih</t>
  </si>
  <si>
    <t>Nakn.članovima  N.O. zaposlenih</t>
  </si>
  <si>
    <t>Naknade clanovima U.O. eksterni</t>
  </si>
  <si>
    <t>Naknade clanovima N.O. eksterni</t>
  </si>
  <si>
    <t>Prihodi od donacije - ostalo</t>
  </si>
  <si>
    <t>Ostale opste usluge-izrada projektne dok.</t>
  </si>
  <si>
    <t>Ostale kompjuterske usluge-reciklaža</t>
  </si>
  <si>
    <t>Razni gasovi u bocama</t>
  </si>
  <si>
    <t>Ostale specij. usluge-doz.kontrola aparata</t>
  </si>
  <si>
    <t>Prihodi od prekovremenog rada Gerij.</t>
  </si>
  <si>
    <t>Prihodi od prekovremenog rada Apart.</t>
  </si>
  <si>
    <t>Ostale naknade</t>
  </si>
  <si>
    <t>Troškovi dnevn.-ishrana na sl.put.u zemlji</t>
  </si>
  <si>
    <t xml:space="preserve">Ostale medicinske usluge-dop.rad </t>
  </si>
  <si>
    <t>Troškovi dnev.-ishrana sl.put.u inostran.</t>
  </si>
  <si>
    <t>AMORTIZACIJA NEKRETNINE I OPR.</t>
  </si>
  <si>
    <t>Ostale opšte usluge-usluge obezbeđenja</t>
  </si>
  <si>
    <t>Invalidi-prošla godina</t>
  </si>
  <si>
    <t>Porodilje-prošla godina</t>
  </si>
  <si>
    <t>Bolovanje preko 30 dana-prošla godina</t>
  </si>
  <si>
    <t>Prihodi od prekovremenog rada</t>
  </si>
  <si>
    <t>Odvoz otpada-med.otpad,šut</t>
  </si>
  <si>
    <t>Ost.stručne usluge</t>
  </si>
  <si>
    <t>Usluga prevoza uglja</t>
  </si>
  <si>
    <t>OSTALE DOTACIJE I TRANSFERI</t>
  </si>
  <si>
    <t>Ostale tekuće dotacije po zakonu</t>
  </si>
  <si>
    <t>DONACIJE, DOTACIJE I TRANSFERI</t>
  </si>
  <si>
    <t>Prihod od časopisa Materia Medica</t>
  </si>
  <si>
    <t>Prihodi od vraćene specijalizacije</t>
  </si>
  <si>
    <t>Prihodi od nersp.uplata</t>
  </si>
  <si>
    <t>Radioničarske mašine</t>
  </si>
  <si>
    <t>Radio i TV oprema</t>
  </si>
  <si>
    <t>Ugradna oprema</t>
  </si>
  <si>
    <t>Popravka opreme za komunikaciju</t>
  </si>
  <si>
    <t>Usluge kulture-Zadužbina Andrejević</t>
  </si>
  <si>
    <t>Povraćaj sredstava RFZO iz predh.god.</t>
  </si>
  <si>
    <t>Prihodi od neosig.lica Sekretarijat zdr.</t>
  </si>
  <si>
    <t>Prihodi od neosig.lica Min. zdr. RS</t>
  </si>
  <si>
    <t>UKUPNO</t>
  </si>
  <si>
    <t>UKUPNO PRIHODI 
I PRIMANJA</t>
  </si>
  <si>
    <t>Ostale specijalizovane usluge-ispitivanje pl.boca sa dijalize</t>
  </si>
  <si>
    <t xml:space="preserve">Medicinska sredstva na teret RFZO </t>
  </si>
  <si>
    <t>Mreže</t>
  </si>
  <si>
    <t xml:space="preserve">UKUPNO RASHODI 
I IZDACI </t>
  </si>
  <si>
    <t>PROJEKCIJA PROMETA ZA 2015</t>
  </si>
  <si>
    <t xml:space="preserve">Deratizacija </t>
  </si>
  <si>
    <t>Steriliz.-angio sala</t>
  </si>
  <si>
    <t>Kapitalno održavanje KBC Zemun-Bgd</t>
  </si>
  <si>
    <t>ZGRADE I GRAĐEVINSKI OBJEKTI</t>
  </si>
  <si>
    <t>OPIS TEKUĆIH PRIHODA I PRIMANJA</t>
  </si>
  <si>
    <t>OPIS TEKUĆIH RASHODA I IZDATAKA</t>
  </si>
  <si>
    <t>PRIHODI IZ BUDŽETA</t>
  </si>
  <si>
    <t>Prihodi od Ministarstva zdravlja RS</t>
  </si>
  <si>
    <t>Stručni nadzor za radove Min.zdravlja</t>
  </si>
  <si>
    <t>Ministrastvo zdravlja (san.čvorovi)</t>
  </si>
  <si>
    <t>Pravno zastupanje pred domaćim sudovima-savetodavno pravne usluge</t>
  </si>
  <si>
    <t>F I N A N S I J S K I   P L A N   Z A   2 0 1 6.  G O D I N U</t>
  </si>
  <si>
    <t>FINANSIJSKI PLAN ZA 2016.GODINU</t>
  </si>
  <si>
    <t xml:space="preserve">Predsednik Upravnog odbora </t>
  </si>
  <si>
    <t>Prof.dr Radovan Bogdanović s.r.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</si>
</sst>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47">
    <xf numFmtId="0" fontId="0" fillId="0" borderId="0" xfId="0"/>
    <xf numFmtId="0" fontId="4" fillId="0" borderId="1" xfId="0" applyFont="1" applyBorder="1" applyAlignment="1">
      <alignment wrapText="1"/>
    </xf>
    <xf numFmtId="0" fontId="6" fillId="0" borderId="1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/>
    <xf numFmtId="0" fontId="0" fillId="2" borderId="1" xfId="0" applyFill="1" applyBorder="1" applyAlignment="1"/>
    <xf numFmtId="0" fontId="4" fillId="0" borderId="0" xfId="1" applyAlignment="1"/>
    <xf numFmtId="4" fontId="4" fillId="0" borderId="0" xfId="1" applyNumberFormat="1"/>
    <xf numFmtId="0" fontId="4" fillId="0" borderId="0" xfId="1"/>
    <xf numFmtId="0" fontId="4" fillId="0" borderId="23" xfId="1" applyBorder="1" applyAlignment="1"/>
    <xf numFmtId="0" fontId="4" fillId="0" borderId="20" xfId="1" applyBorder="1" applyAlignment="1"/>
    <xf numFmtId="0" fontId="4" fillId="0" borderId="24" xfId="1" applyBorder="1" applyAlignment="1"/>
    <xf numFmtId="0" fontId="1" fillId="0" borderId="13" xfId="1" applyFont="1" applyBorder="1" applyAlignment="1">
      <alignment wrapText="1"/>
    </xf>
    <xf numFmtId="0" fontId="1" fillId="0" borderId="21" xfId="1" applyFont="1" applyBorder="1" applyAlignment="1"/>
    <xf numFmtId="0" fontId="1" fillId="0" borderId="0" xfId="1" applyFont="1" applyBorder="1" applyAlignment="1"/>
    <xf numFmtId="0" fontId="1" fillId="0" borderId="41" xfId="1" applyFont="1" applyBorder="1" applyAlignment="1">
      <alignment horizontal="center"/>
    </xf>
    <xf numFmtId="0" fontId="1" fillId="0" borderId="21" xfId="1" applyFont="1" applyBorder="1" applyAlignment="1">
      <alignment horizontal="center" wrapText="1"/>
    </xf>
    <xf numFmtId="0" fontId="4" fillId="0" borderId="9" xfId="1" applyBorder="1" applyAlignment="1"/>
    <xf numFmtId="0" fontId="4" fillId="0" borderId="10" xfId="1" applyBorder="1" applyAlignment="1"/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/>
    <xf numFmtId="0" fontId="5" fillId="0" borderId="11" xfId="1" applyFont="1" applyBorder="1" applyAlignment="1">
      <alignment wrapText="1"/>
    </xf>
    <xf numFmtId="3" fontId="5" fillId="0" borderId="12" xfId="1" applyNumberFormat="1" applyFont="1" applyBorder="1" applyAlignment="1">
      <alignment horizontal="center"/>
    </xf>
    <xf numFmtId="3" fontId="5" fillId="0" borderId="7" xfId="1" applyNumberFormat="1" applyFont="1" applyFill="1" applyBorder="1" applyAlignment="1">
      <alignment horizontal="right"/>
    </xf>
    <xf numFmtId="3" fontId="5" fillId="0" borderId="16" xfId="1" applyNumberFormat="1" applyFont="1" applyBorder="1"/>
    <xf numFmtId="0" fontId="4" fillId="2" borderId="2" xfId="1" applyFill="1" applyBorder="1" applyAlignment="1">
      <alignment horizontal="right"/>
    </xf>
    <xf numFmtId="0" fontId="4" fillId="2" borderId="1" xfId="1" applyFill="1" applyBorder="1" applyAlignment="1"/>
    <xf numFmtId="0" fontId="4" fillId="2" borderId="3" xfId="1" applyFont="1" applyFill="1" applyBorder="1" applyAlignment="1">
      <alignment wrapText="1"/>
    </xf>
    <xf numFmtId="3" fontId="1" fillId="2" borderId="2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/>
    <xf numFmtId="3" fontId="4" fillId="2" borderId="1" xfId="1" applyNumberFormat="1" applyFont="1" applyFill="1" applyBorder="1" applyAlignment="1">
      <alignment horizontal="right"/>
    </xf>
    <xf numFmtId="3" fontId="4" fillId="2" borderId="2" xfId="1" applyNumberFormat="1" applyFill="1" applyBorder="1"/>
    <xf numFmtId="0" fontId="5" fillId="0" borderId="2" xfId="1" applyFont="1" applyBorder="1" applyAlignment="1">
      <alignment horizontal="right"/>
    </xf>
    <xf numFmtId="0" fontId="5" fillId="0" borderId="1" xfId="1" applyFont="1" applyBorder="1" applyAlignment="1"/>
    <xf numFmtId="3" fontId="5" fillId="0" borderId="2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5" fillId="0" borderId="2" xfId="1" applyNumberFormat="1" applyFont="1" applyBorder="1"/>
    <xf numFmtId="0" fontId="4" fillId="0" borderId="2" xfId="1" applyBorder="1" applyAlignment="1">
      <alignment horizontal="right"/>
    </xf>
    <xf numFmtId="0" fontId="4" fillId="0" borderId="1" xfId="1" applyBorder="1" applyAlignment="1"/>
    <xf numFmtId="0" fontId="4" fillId="0" borderId="1" xfId="1" applyFont="1" applyBorder="1" applyAlignment="1">
      <alignment wrapText="1"/>
    </xf>
    <xf numFmtId="3" fontId="4" fillId="0" borderId="2" xfId="1" applyNumberFormat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4" fillId="0" borderId="2" xfId="1" applyNumberFormat="1" applyBorder="1"/>
    <xf numFmtId="0" fontId="1" fillId="0" borderId="2" xfId="1" applyFont="1" applyBorder="1" applyAlignment="1">
      <alignment horizontal="right"/>
    </xf>
    <xf numFmtId="0" fontId="1" fillId="0" borderId="1" xfId="1" applyFont="1" applyBorder="1" applyAlignment="1"/>
    <xf numFmtId="0" fontId="1" fillId="0" borderId="1" xfId="1" applyFont="1" applyBorder="1" applyAlignment="1">
      <alignment wrapText="1"/>
    </xf>
    <xf numFmtId="3" fontId="1" fillId="0" borderId="2" xfId="1" applyNumberFormat="1" applyFont="1" applyBorder="1" applyAlignment="1"/>
    <xf numFmtId="3" fontId="1" fillId="0" borderId="1" xfId="1" applyNumberFormat="1" applyFont="1" applyBorder="1" applyAlignment="1"/>
    <xf numFmtId="0" fontId="4" fillId="0" borderId="1" xfId="1" applyFont="1" applyBorder="1" applyAlignment="1"/>
    <xf numFmtId="3" fontId="4" fillId="0" borderId="2" xfId="1" applyNumberFormat="1" applyFont="1" applyBorder="1" applyAlignment="1"/>
    <xf numFmtId="3" fontId="4" fillId="0" borderId="1" xfId="1" applyNumberFormat="1" applyFont="1" applyBorder="1" applyAlignment="1"/>
    <xf numFmtId="3" fontId="4" fillId="0" borderId="2" xfId="1" applyNumberFormat="1" applyBorder="1" applyAlignment="1"/>
    <xf numFmtId="3" fontId="2" fillId="0" borderId="1" xfId="1" applyNumberFormat="1" applyFont="1" applyBorder="1" applyAlignment="1"/>
    <xf numFmtId="3" fontId="4" fillId="3" borderId="2" xfId="1" applyNumberFormat="1" applyFill="1" applyBorder="1"/>
    <xf numFmtId="0" fontId="5" fillId="0" borderId="1" xfId="1" applyFont="1" applyBorder="1" applyAlignment="1">
      <alignment wrapText="1"/>
    </xf>
    <xf numFmtId="3" fontId="5" fillId="0" borderId="2" xfId="1" applyNumberFormat="1" applyFont="1" applyBorder="1" applyAlignment="1"/>
    <xf numFmtId="3" fontId="5" fillId="0" borderId="1" xfId="1" applyNumberFormat="1" applyFont="1" applyBorder="1" applyAlignment="1"/>
    <xf numFmtId="0" fontId="4" fillId="0" borderId="2" xfId="1" applyFont="1" applyBorder="1" applyAlignment="1">
      <alignment horizontal="right"/>
    </xf>
    <xf numFmtId="3" fontId="4" fillId="0" borderId="2" xfId="1" applyNumberFormat="1" applyFont="1" applyBorder="1"/>
    <xf numFmtId="0" fontId="5" fillId="0" borderId="3" xfId="1" applyFont="1" applyBorder="1" applyAlignment="1">
      <alignment wrapText="1"/>
    </xf>
    <xf numFmtId="0" fontId="4" fillId="0" borderId="3" xfId="1" applyFont="1" applyBorder="1" applyAlignment="1"/>
    <xf numFmtId="0" fontId="4" fillId="0" borderId="3" xfId="1" applyFont="1" applyBorder="1" applyAlignment="1">
      <alignment wrapText="1"/>
    </xf>
    <xf numFmtId="0" fontId="1" fillId="0" borderId="3" xfId="1" applyFont="1" applyBorder="1" applyAlignment="1"/>
    <xf numFmtId="3" fontId="4" fillId="0" borderId="1" xfId="1" applyNumberFormat="1" applyBorder="1" applyAlignment="1"/>
    <xf numFmtId="0" fontId="4" fillId="0" borderId="4" xfId="1" applyBorder="1" applyAlignment="1">
      <alignment horizontal="right"/>
    </xf>
    <xf numFmtId="0" fontId="4" fillId="0" borderId="5" xfId="1" applyBorder="1" applyAlignment="1"/>
    <xf numFmtId="0" fontId="4" fillId="0" borderId="5" xfId="1" applyFont="1" applyBorder="1" applyAlignment="1"/>
    <xf numFmtId="3" fontId="4" fillId="0" borderId="4" xfId="1" applyNumberFormat="1" applyBorder="1" applyAlignment="1"/>
    <xf numFmtId="3" fontId="4" fillId="0" borderId="5" xfId="1" applyNumberFormat="1" applyBorder="1" applyAlignment="1"/>
    <xf numFmtId="3" fontId="2" fillId="0" borderId="5" xfId="1" applyNumberFormat="1" applyFont="1" applyBorder="1" applyAlignment="1"/>
    <xf numFmtId="0" fontId="3" fillId="0" borderId="14" xfId="1" applyFont="1" applyBorder="1" applyAlignment="1"/>
    <xf numFmtId="3" fontId="1" fillId="0" borderId="9" xfId="1" applyNumberFormat="1" applyFont="1" applyBorder="1" applyAlignment="1"/>
    <xf numFmtId="3" fontId="1" fillId="0" borderId="26" xfId="1" applyNumberFormat="1" applyFont="1" applyBorder="1" applyAlignment="1"/>
    <xf numFmtId="0" fontId="4" fillId="0" borderId="12" xfId="1" applyBorder="1" applyAlignment="1"/>
    <xf numFmtId="0" fontId="4" fillId="0" borderId="7" xfId="1" applyBorder="1" applyAlignment="1"/>
    <xf numFmtId="0" fontId="4" fillId="0" borderId="7" xfId="1" applyBorder="1" applyAlignment="1">
      <alignment wrapText="1"/>
    </xf>
    <xf numFmtId="3" fontId="4" fillId="0" borderId="12" xfId="1" applyNumberFormat="1" applyBorder="1" applyAlignment="1"/>
    <xf numFmtId="3" fontId="1" fillId="0" borderId="7" xfId="1" applyNumberFormat="1" applyFont="1" applyBorder="1" applyAlignment="1"/>
    <xf numFmtId="3" fontId="4" fillId="0" borderId="7" xfId="1" applyNumberFormat="1" applyFont="1" applyBorder="1" applyAlignment="1"/>
    <xf numFmtId="0" fontId="4" fillId="0" borderId="4" xfId="1" applyBorder="1" applyAlignment="1"/>
    <xf numFmtId="0" fontId="4" fillId="0" borderId="5" xfId="1" applyFont="1" applyBorder="1" applyAlignment="1">
      <alignment wrapText="1"/>
    </xf>
    <xf numFmtId="3" fontId="4" fillId="0" borderId="5" xfId="1" applyNumberFormat="1" applyFont="1" applyBorder="1" applyAlignment="1"/>
    <xf numFmtId="0" fontId="3" fillId="0" borderId="10" xfId="1" applyFont="1" applyBorder="1" applyAlignment="1">
      <alignment wrapText="1"/>
    </xf>
    <xf numFmtId="3" fontId="1" fillId="0" borderId="10" xfId="1" applyNumberFormat="1" applyFont="1" applyBorder="1" applyAlignment="1"/>
    <xf numFmtId="0" fontId="4" fillId="0" borderId="0" xfId="1" applyBorder="1" applyAlignment="1"/>
    <xf numFmtId="0" fontId="3" fillId="0" borderId="0" xfId="1" applyFont="1" applyBorder="1" applyAlignment="1">
      <alignment wrapText="1"/>
    </xf>
    <xf numFmtId="3" fontId="1" fillId="0" borderId="0" xfId="1" applyNumberFormat="1" applyFont="1" applyBorder="1" applyAlignment="1"/>
    <xf numFmtId="4" fontId="1" fillId="0" borderId="0" xfId="1" applyNumberFormat="1" applyFont="1" applyBorder="1" applyAlignment="1"/>
    <xf numFmtId="0" fontId="1" fillId="0" borderId="46" xfId="1" applyFont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3" fontId="5" fillId="0" borderId="6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3" fontId="5" fillId="0" borderId="45" xfId="1" applyNumberFormat="1" applyFont="1" applyBorder="1" applyAlignment="1"/>
    <xf numFmtId="3" fontId="5" fillId="0" borderId="12" xfId="1" applyNumberFormat="1" applyFont="1" applyBorder="1"/>
    <xf numFmtId="3" fontId="5" fillId="0" borderId="22" xfId="1" applyNumberFormat="1" applyFont="1" applyBorder="1" applyAlignment="1"/>
    <xf numFmtId="3" fontId="5" fillId="0" borderId="27" xfId="1" applyNumberFormat="1" applyFont="1" applyBorder="1" applyAlignment="1"/>
    <xf numFmtId="0" fontId="4" fillId="0" borderId="1" xfId="1" applyBorder="1" applyAlignment="1">
      <alignment horizontal="right"/>
    </xf>
    <xf numFmtId="0" fontId="4" fillId="0" borderId="1" xfId="1" applyFont="1" applyBorder="1" applyAlignment="1">
      <alignment horizontal="left"/>
    </xf>
    <xf numFmtId="3" fontId="4" fillId="0" borderId="22" xfId="1" applyNumberFormat="1" applyFont="1" applyBorder="1" applyAlignment="1"/>
    <xf numFmtId="0" fontId="5" fillId="0" borderId="2" xfId="1" applyFont="1" applyFill="1" applyBorder="1" applyAlignment="1">
      <alignment horizontal="right"/>
    </xf>
    <xf numFmtId="0" fontId="5" fillId="0" borderId="1" xfId="1" applyFont="1" applyFill="1" applyBorder="1" applyAlignment="1"/>
    <xf numFmtId="3" fontId="5" fillId="0" borderId="27" xfId="1" applyNumberFormat="1" applyFont="1" applyFill="1" applyBorder="1" applyAlignment="1"/>
    <xf numFmtId="3" fontId="5" fillId="0" borderId="1" xfId="1" applyNumberFormat="1" applyFont="1" applyFill="1" applyBorder="1" applyAlignment="1"/>
    <xf numFmtId="3" fontId="5" fillId="0" borderId="28" xfId="1" applyNumberFormat="1" applyFont="1" applyFill="1" applyBorder="1" applyAlignment="1"/>
    <xf numFmtId="0" fontId="4" fillId="0" borderId="2" xfId="1" applyFont="1" applyFill="1" applyBorder="1" applyAlignment="1">
      <alignment horizontal="right"/>
    </xf>
    <xf numFmtId="0" fontId="4" fillId="0" borderId="1" xfId="1" applyFont="1" applyFill="1" applyBorder="1" applyAlignment="1"/>
    <xf numFmtId="3" fontId="4" fillId="0" borderId="2" xfId="1" applyNumberFormat="1" applyFont="1" applyFill="1" applyBorder="1" applyAlignment="1"/>
    <xf numFmtId="3" fontId="4" fillId="0" borderId="1" xfId="1" applyNumberFormat="1" applyFont="1" applyFill="1" applyBorder="1" applyAlignment="1"/>
    <xf numFmtId="3" fontId="4" fillId="0" borderId="22" xfId="1" applyNumberFormat="1" applyFont="1" applyFill="1" applyBorder="1" applyAlignment="1"/>
    <xf numFmtId="3" fontId="5" fillId="0" borderId="2" xfId="1" applyNumberFormat="1" applyFont="1" applyFill="1" applyBorder="1" applyAlignment="1"/>
    <xf numFmtId="3" fontId="1" fillId="0" borderId="27" xfId="1" applyNumberFormat="1" applyFont="1" applyBorder="1" applyAlignment="1"/>
    <xf numFmtId="3" fontId="1" fillId="0" borderId="29" xfId="1" applyNumberFormat="1" applyFont="1" applyBorder="1" applyAlignment="1"/>
    <xf numFmtId="0" fontId="3" fillId="0" borderId="1" xfId="1" applyFont="1" applyBorder="1" applyAlignment="1"/>
    <xf numFmtId="0" fontId="1" fillId="2" borderId="2" xfId="1" applyFont="1" applyFill="1" applyBorder="1" applyAlignment="1">
      <alignment horizontal="right"/>
    </xf>
    <xf numFmtId="0" fontId="2" fillId="2" borderId="1" xfId="1" applyFont="1" applyFill="1" applyBorder="1" applyAlignment="1"/>
    <xf numFmtId="3" fontId="2" fillId="2" borderId="2" xfId="1" applyNumberFormat="1" applyFont="1" applyFill="1" applyBorder="1" applyAlignment="1"/>
    <xf numFmtId="3" fontId="2" fillId="2" borderId="1" xfId="1" applyNumberFormat="1" applyFont="1" applyFill="1" applyBorder="1" applyAlignment="1"/>
    <xf numFmtId="3" fontId="4" fillId="2" borderId="22" xfId="1" applyNumberFormat="1" applyFont="1" applyFill="1" applyBorder="1" applyAlignment="1"/>
    <xf numFmtId="0" fontId="2" fillId="2" borderId="1" xfId="1" applyFont="1" applyFill="1" applyBorder="1" applyAlignment="1">
      <alignment wrapText="1"/>
    </xf>
    <xf numFmtId="0" fontId="4" fillId="0" borderId="0" xfId="1" applyFont="1"/>
    <xf numFmtId="0" fontId="4" fillId="2" borderId="1" xfId="1" applyFont="1" applyFill="1" applyBorder="1" applyAlignment="1"/>
    <xf numFmtId="3" fontId="4" fillId="2" borderId="2" xfId="1" applyNumberFormat="1" applyFill="1" applyBorder="1" applyAlignment="1"/>
    <xf numFmtId="0" fontId="4" fillId="2" borderId="1" xfId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3" fillId="2" borderId="1" xfId="1" applyFont="1" applyFill="1" applyBorder="1" applyAlignment="1"/>
    <xf numFmtId="3" fontId="1" fillId="2" borderId="27" xfId="1" applyNumberFormat="1" applyFont="1" applyFill="1" applyBorder="1" applyAlignment="1"/>
    <xf numFmtId="3" fontId="1" fillId="2" borderId="1" xfId="1" applyNumberFormat="1" applyFont="1" applyFill="1" applyBorder="1" applyAlignment="1"/>
    <xf numFmtId="3" fontId="1" fillId="2" borderId="28" xfId="1" applyNumberFormat="1" applyFont="1" applyFill="1" applyBorder="1" applyAlignment="1"/>
    <xf numFmtId="3" fontId="5" fillId="2" borderId="22" xfId="1" applyNumberFormat="1" applyFont="1" applyFill="1" applyBorder="1" applyAlignment="1"/>
    <xf numFmtId="3" fontId="5" fillId="2" borderId="2" xfId="1" applyNumberFormat="1" applyFont="1" applyFill="1" applyBorder="1"/>
    <xf numFmtId="3" fontId="4" fillId="2" borderId="1" xfId="1" applyNumberFormat="1" applyFill="1" applyBorder="1" applyAlignment="1"/>
    <xf numFmtId="0" fontId="3" fillId="2" borderId="1" xfId="1" applyFont="1" applyFill="1" applyBorder="1" applyAlignment="1">
      <alignment wrapText="1"/>
    </xf>
    <xf numFmtId="3" fontId="4" fillId="2" borderId="2" xfId="1" applyNumberFormat="1" applyFont="1" applyFill="1" applyBorder="1" applyAlignment="1"/>
    <xf numFmtId="3" fontId="4" fillId="0" borderId="0" xfId="1" applyNumberFormat="1"/>
    <xf numFmtId="0" fontId="4" fillId="2" borderId="1" xfId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3" fontId="4" fillId="2" borderId="2" xfId="1" applyNumberFormat="1" applyFont="1" applyFill="1" applyBorder="1"/>
    <xf numFmtId="0" fontId="5" fillId="2" borderId="1" xfId="1" applyFont="1" applyFill="1" applyBorder="1" applyAlignment="1"/>
    <xf numFmtId="0" fontId="1" fillId="2" borderId="1" xfId="1" applyFont="1" applyFill="1" applyBorder="1" applyAlignment="1">
      <alignment wrapText="1"/>
    </xf>
    <xf numFmtId="3" fontId="5" fillId="2" borderId="27" xfId="1" applyNumberFormat="1" applyFont="1" applyFill="1" applyBorder="1" applyAlignment="1"/>
    <xf numFmtId="3" fontId="5" fillId="2" borderId="1" xfId="1" applyNumberFormat="1" applyFont="1" applyFill="1" applyBorder="1" applyAlignment="1"/>
    <xf numFmtId="3" fontId="5" fillId="2" borderId="28" xfId="1" applyNumberFormat="1" applyFont="1" applyFill="1" applyBorder="1" applyAlignment="1"/>
    <xf numFmtId="3" fontId="4" fillId="2" borderId="27" xfId="1" applyNumberFormat="1" applyFont="1" applyFill="1" applyBorder="1" applyAlignment="1"/>
    <xf numFmtId="3" fontId="4" fillId="2" borderId="28" xfId="1" applyNumberFormat="1" applyFont="1" applyFill="1" applyBorder="1" applyAlignment="1"/>
    <xf numFmtId="0" fontId="4" fillId="2" borderId="2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wrapText="1"/>
    </xf>
    <xf numFmtId="3" fontId="5" fillId="2" borderId="2" xfId="1" applyNumberFormat="1" applyFont="1" applyFill="1" applyBorder="1" applyAlignment="1"/>
    <xf numFmtId="3" fontId="5" fillId="2" borderId="42" xfId="1" applyNumberFormat="1" applyFont="1" applyFill="1" applyBorder="1" applyAlignment="1"/>
    <xf numFmtId="0" fontId="1" fillId="2" borderId="3" xfId="1" applyFont="1" applyFill="1" applyBorder="1" applyAlignment="1">
      <alignment wrapText="1"/>
    </xf>
    <xf numFmtId="0" fontId="4" fillId="2" borderId="3" xfId="1" applyFont="1" applyFill="1" applyBorder="1" applyAlignment="1"/>
    <xf numFmtId="0" fontId="1" fillId="2" borderId="3" xfId="1" applyFont="1" applyFill="1" applyBorder="1" applyAlignment="1"/>
    <xf numFmtId="3" fontId="1" fillId="2" borderId="2" xfId="1" applyNumberFormat="1" applyFont="1" applyFill="1" applyBorder="1" applyAlignment="1"/>
    <xf numFmtId="0" fontId="5" fillId="2" borderId="3" xfId="1" applyFont="1" applyFill="1" applyBorder="1" applyAlignment="1"/>
    <xf numFmtId="3" fontId="2" fillId="2" borderId="22" xfId="1" applyNumberFormat="1" applyFont="1" applyFill="1" applyBorder="1" applyAlignment="1"/>
    <xf numFmtId="3" fontId="5" fillId="2" borderId="29" xfId="1" applyNumberFormat="1" applyFont="1" applyFill="1" applyBorder="1" applyAlignment="1"/>
    <xf numFmtId="3" fontId="3" fillId="2" borderId="28" xfId="1" applyNumberFormat="1" applyFont="1" applyFill="1" applyBorder="1" applyAlignment="1"/>
    <xf numFmtId="0" fontId="5" fillId="2" borderId="1" xfId="1" applyFont="1" applyFill="1" applyBorder="1" applyAlignment="1">
      <alignment wrapText="1"/>
    </xf>
    <xf numFmtId="3" fontId="7" fillId="2" borderId="1" xfId="1" applyNumberFormat="1" applyFont="1" applyFill="1" applyBorder="1" applyAlignment="1"/>
    <xf numFmtId="0" fontId="4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4" fillId="2" borderId="5" xfId="1" applyFont="1" applyFill="1" applyBorder="1" applyAlignment="1">
      <alignment wrapText="1"/>
    </xf>
    <xf numFmtId="3" fontId="4" fillId="2" borderId="4" xfId="1" applyNumberFormat="1" applyFont="1" applyFill="1" applyBorder="1" applyAlignment="1"/>
    <xf numFmtId="3" fontId="4" fillId="2" borderId="5" xfId="1" applyNumberFormat="1" applyFont="1" applyFill="1" applyBorder="1" applyAlignment="1"/>
    <xf numFmtId="3" fontId="4" fillId="2" borderId="44" xfId="1" applyNumberFormat="1" applyFont="1" applyFill="1" applyBorder="1" applyAlignment="1"/>
    <xf numFmtId="3" fontId="4" fillId="2" borderId="4" xfId="1" applyNumberFormat="1" applyFill="1" applyBorder="1"/>
    <xf numFmtId="0" fontId="4" fillId="0" borderId="16" xfId="1" applyBorder="1" applyAlignment="1">
      <alignment horizontal="right"/>
    </xf>
    <xf numFmtId="0" fontId="4" fillId="0" borderId="17" xfId="1" applyBorder="1" applyAlignment="1"/>
    <xf numFmtId="3" fontId="3" fillId="0" borderId="16" xfId="1" applyNumberFormat="1" applyFont="1" applyBorder="1" applyAlignment="1"/>
    <xf numFmtId="3" fontId="3" fillId="0" borderId="17" xfId="1" applyNumberFormat="1" applyFont="1" applyBorder="1" applyAlignment="1"/>
    <xf numFmtId="3" fontId="5" fillId="0" borderId="19" xfId="1" applyNumberFormat="1" applyFont="1" applyBorder="1" applyAlignment="1"/>
    <xf numFmtId="3" fontId="3" fillId="0" borderId="2" xfId="1" applyNumberFormat="1" applyFont="1" applyBorder="1" applyAlignment="1"/>
    <xf numFmtId="3" fontId="3" fillId="0" borderId="1" xfId="1" applyNumberFormat="1" applyFont="1" applyBorder="1" applyAlignment="1"/>
    <xf numFmtId="0" fontId="4" fillId="0" borderId="15" xfId="1" applyBorder="1" applyAlignment="1">
      <alignment horizontal="right"/>
    </xf>
    <xf numFmtId="0" fontId="4" fillId="0" borderId="30" xfId="1" applyBorder="1" applyAlignment="1"/>
    <xf numFmtId="3" fontId="1" fillId="0" borderId="15" xfId="1" applyNumberFormat="1" applyFont="1" applyBorder="1" applyAlignment="1"/>
    <xf numFmtId="3" fontId="1" fillId="0" borderId="30" xfId="1" applyNumberFormat="1" applyFont="1" applyBorder="1" applyAlignment="1"/>
    <xf numFmtId="3" fontId="5" fillId="0" borderId="32" xfId="1" applyNumberFormat="1" applyFont="1" applyBorder="1" applyAlignment="1"/>
    <xf numFmtId="3" fontId="4" fillId="0" borderId="15" xfId="1" applyNumberFormat="1" applyBorder="1"/>
    <xf numFmtId="3" fontId="4" fillId="0" borderId="0" xfId="1" applyNumberFormat="1" applyAlignment="1"/>
    <xf numFmtId="0" fontId="1" fillId="0" borderId="0" xfId="1" applyFont="1" applyAlignment="1"/>
    <xf numFmtId="0" fontId="9" fillId="0" borderId="0" xfId="1" applyFont="1" applyAlignment="1"/>
    <xf numFmtId="0" fontId="4" fillId="2" borderId="1" xfId="0" applyFont="1" applyFill="1" applyBorder="1" applyAlignment="1"/>
    <xf numFmtId="3" fontId="5" fillId="0" borderId="34" xfId="1" applyNumberFormat="1" applyFont="1" applyBorder="1" applyAlignment="1">
      <alignment horizontal="center"/>
    </xf>
    <xf numFmtId="3" fontId="5" fillId="0" borderId="43" xfId="1" applyNumberFormat="1" applyFont="1" applyBorder="1"/>
    <xf numFmtId="3" fontId="4" fillId="2" borderId="36" xfId="1" applyNumberFormat="1" applyFill="1" applyBorder="1"/>
    <xf numFmtId="3" fontId="5" fillId="0" borderId="36" xfId="1" applyNumberFormat="1" applyFont="1" applyBorder="1"/>
    <xf numFmtId="3" fontId="4" fillId="0" borderId="36" xfId="1" applyNumberFormat="1" applyBorder="1"/>
    <xf numFmtId="3" fontId="4" fillId="3" borderId="36" xfId="1" applyNumberFormat="1" applyFill="1" applyBorder="1"/>
    <xf numFmtId="3" fontId="4" fillId="0" borderId="36" xfId="1" applyNumberFormat="1" applyFont="1" applyBorder="1"/>
    <xf numFmtId="3" fontId="4" fillId="0" borderId="37" xfId="1" applyNumberFormat="1" applyBorder="1"/>
    <xf numFmtId="3" fontId="5" fillId="0" borderId="34" xfId="1" applyNumberFormat="1" applyFont="1" applyBorder="1"/>
    <xf numFmtId="3" fontId="4" fillId="0" borderId="35" xfId="1" applyNumberFormat="1" applyBorder="1"/>
    <xf numFmtId="3" fontId="2" fillId="2" borderId="28" xfId="1" applyNumberFormat="1" applyFont="1" applyFill="1" applyBorder="1" applyAlignment="1"/>
    <xf numFmtId="0" fontId="1" fillId="0" borderId="46" xfId="1" applyFont="1" applyFill="1" applyBorder="1" applyAlignment="1">
      <alignment horizontal="center"/>
    </xf>
    <xf numFmtId="3" fontId="4" fillId="2" borderId="22" xfId="1" applyNumberFormat="1" applyFill="1" applyBorder="1" applyAlignment="1"/>
    <xf numFmtId="3" fontId="4" fillId="0" borderId="22" xfId="1" applyNumberFormat="1" applyBorder="1" applyAlignment="1"/>
    <xf numFmtId="3" fontId="4" fillId="0" borderId="44" xfId="1" applyNumberFormat="1" applyBorder="1" applyAlignment="1"/>
    <xf numFmtId="3" fontId="1" fillId="0" borderId="40" xfId="1" applyNumberFormat="1" applyFont="1" applyBorder="1" applyAlignment="1"/>
    <xf numFmtId="3" fontId="4" fillId="0" borderId="45" xfId="1" applyNumberFormat="1" applyBorder="1" applyAlignment="1"/>
    <xf numFmtId="3" fontId="1" fillId="0" borderId="14" xfId="1" applyNumberFormat="1" applyFont="1" applyBorder="1" applyAlignment="1"/>
    <xf numFmtId="0" fontId="10" fillId="0" borderId="0" xfId="1" applyFont="1" applyAlignment="1"/>
    <xf numFmtId="0" fontId="11" fillId="0" borderId="3" xfId="1" applyFont="1" applyBorder="1" applyAlignment="1"/>
    <xf numFmtId="0" fontId="11" fillId="0" borderId="31" xfId="1" applyFont="1" applyBorder="1" applyAlignment="1"/>
    <xf numFmtId="0" fontId="11" fillId="0" borderId="18" xfId="1" applyFont="1" applyBorder="1" applyAlignment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0" fillId="2" borderId="5" xfId="0" applyFill="1" applyBorder="1" applyAlignment="1"/>
    <xf numFmtId="0" fontId="4" fillId="2" borderId="5" xfId="0" applyFont="1" applyFill="1" applyBorder="1" applyAlignment="1"/>
    <xf numFmtId="3" fontId="3" fillId="2" borderId="29" xfId="1" applyNumberFormat="1" applyFont="1" applyFill="1" applyBorder="1" applyAlignment="1"/>
    <xf numFmtId="3" fontId="3" fillId="2" borderId="2" xfId="1" applyNumberFormat="1" applyFont="1" applyFill="1" applyBorder="1" applyAlignment="1"/>
    <xf numFmtId="3" fontId="4" fillId="0" borderId="51" xfId="1" applyNumberFormat="1" applyBorder="1"/>
    <xf numFmtId="3" fontId="4" fillId="0" borderId="50" xfId="1" applyNumberFormat="1" applyBorder="1"/>
    <xf numFmtId="0" fontId="5" fillId="0" borderId="1" xfId="1" applyFont="1" applyBorder="1" applyAlignment="1">
      <alignment horizontal="right"/>
    </xf>
    <xf numFmtId="0" fontId="5" fillId="0" borderId="22" xfId="1" applyFont="1" applyBorder="1" applyAlignment="1"/>
    <xf numFmtId="3" fontId="5" fillId="0" borderId="28" xfId="1" applyNumberFormat="1" applyFont="1" applyBorder="1" applyAlignment="1"/>
    <xf numFmtId="3" fontId="5" fillId="0" borderId="44" xfId="1" applyNumberFormat="1" applyFont="1" applyBorder="1" applyAlignment="1"/>
    <xf numFmtId="0" fontId="1" fillId="4" borderId="2" xfId="1" applyFont="1" applyFill="1" applyBorder="1" applyAlignment="1">
      <alignment horizontal="right"/>
    </xf>
    <xf numFmtId="0" fontId="4" fillId="4" borderId="1" xfId="1" applyFill="1" applyBorder="1" applyAlignment="1"/>
    <xf numFmtId="0" fontId="4" fillId="4" borderId="1" xfId="1" applyFill="1" applyBorder="1" applyAlignment="1">
      <alignment wrapText="1"/>
    </xf>
    <xf numFmtId="3" fontId="4" fillId="4" borderId="2" xfId="1" applyNumberFormat="1" applyFont="1" applyFill="1" applyBorder="1" applyAlignment="1"/>
    <xf numFmtId="3" fontId="4" fillId="4" borderId="1" xfId="1" applyNumberFormat="1" applyFont="1" applyFill="1" applyBorder="1" applyAlignment="1"/>
    <xf numFmtId="3" fontId="4" fillId="4" borderId="22" xfId="1" applyNumberFormat="1" applyFont="1" applyFill="1" applyBorder="1" applyAlignment="1"/>
    <xf numFmtId="0" fontId="4" fillId="4" borderId="1" xfId="1" applyFont="1" applyFill="1" applyBorder="1" applyAlignment="1">
      <alignment wrapText="1"/>
    </xf>
    <xf numFmtId="3" fontId="4" fillId="4" borderId="2" xfId="1" applyNumberFormat="1" applyFill="1" applyBorder="1" applyAlignment="1"/>
    <xf numFmtId="3" fontId="4" fillId="4" borderId="1" xfId="1" applyNumberFormat="1" applyFill="1" applyBorder="1" applyAlignment="1"/>
    <xf numFmtId="3" fontId="2" fillId="4" borderId="1" xfId="1" applyNumberFormat="1" applyFont="1" applyFill="1" applyBorder="1" applyAlignment="1"/>
    <xf numFmtId="0" fontId="4" fillId="4" borderId="41" xfId="1" applyFill="1" applyBorder="1" applyAlignment="1">
      <alignment horizontal="right"/>
    </xf>
    <xf numFmtId="0" fontId="4" fillId="4" borderId="21" xfId="1" applyFill="1" applyBorder="1" applyAlignment="1"/>
    <xf numFmtId="0" fontId="4" fillId="4" borderId="48" xfId="1" applyFont="1" applyFill="1" applyBorder="1" applyAlignment="1"/>
    <xf numFmtId="3" fontId="4" fillId="4" borderId="41" xfId="1" applyNumberFormat="1" applyFill="1" applyBorder="1" applyAlignment="1"/>
    <xf numFmtId="3" fontId="4" fillId="4" borderId="49" xfId="1" applyNumberFormat="1" applyFill="1" applyBorder="1" applyAlignment="1"/>
    <xf numFmtId="3" fontId="2" fillId="4" borderId="49" xfId="1" applyNumberFormat="1" applyFont="1" applyFill="1" applyBorder="1" applyAlignment="1"/>
    <xf numFmtId="3" fontId="4" fillId="4" borderId="44" xfId="1" applyNumberFormat="1" applyFill="1" applyBorder="1" applyAlignment="1"/>
    <xf numFmtId="0" fontId="8" fillId="0" borderId="39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4" fontId="5" fillId="0" borderId="47" xfId="1" applyNumberFormat="1" applyFont="1" applyBorder="1" applyAlignment="1">
      <alignment horizontal="center" wrapText="1"/>
    </xf>
    <xf numFmtId="4" fontId="5" fillId="0" borderId="38" xfId="1" applyNumberFormat="1" applyFont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55"/>
  <sheetViews>
    <sheetView tabSelected="1" topLeftCell="A229" workbookViewId="0">
      <selection activeCell="D252" sqref="D252"/>
    </sheetView>
  </sheetViews>
  <sheetFormatPr defaultRowHeight="12.75" x14ac:dyDescent="0.2"/>
  <cols>
    <col min="1" max="1" width="6" style="10" customWidth="1"/>
    <col min="2" max="2" width="9" style="10" bestFit="1" customWidth="1"/>
    <col min="3" max="3" width="35.7109375" style="10" customWidth="1"/>
    <col min="4" max="4" width="13.85546875" style="10" customWidth="1"/>
    <col min="5" max="5" width="11.5703125" style="10" customWidth="1"/>
    <col min="6" max="6" width="11.140625" style="10" customWidth="1"/>
    <col min="7" max="7" width="12.7109375" style="10" bestFit="1" customWidth="1"/>
    <col min="8" max="8" width="18" style="10" hidden="1" customWidth="1"/>
    <col min="9" max="9" width="12.28515625" style="10" bestFit="1" customWidth="1"/>
    <col min="10" max="16384" width="9.140625" style="10"/>
  </cols>
  <sheetData>
    <row r="1" spans="1:8" ht="14.25" customHeight="1" x14ac:dyDescent="0.25">
      <c r="A1" s="188" t="s">
        <v>238</v>
      </c>
      <c r="B1" s="8"/>
      <c r="C1" s="8"/>
      <c r="D1" s="8"/>
      <c r="E1" s="8"/>
      <c r="F1" s="8"/>
      <c r="G1" s="8"/>
      <c r="H1" s="9"/>
    </row>
    <row r="2" spans="1:8" ht="15.75" thickBot="1" x14ac:dyDescent="0.3">
      <c r="A2" s="208"/>
      <c r="B2" s="8"/>
      <c r="C2" s="8"/>
      <c r="D2" s="8"/>
      <c r="E2" s="8"/>
      <c r="F2" s="8"/>
      <c r="G2" s="8"/>
      <c r="H2" s="9"/>
    </row>
    <row r="3" spans="1:8" ht="12.75" customHeight="1" thickBot="1" x14ac:dyDescent="0.25">
      <c r="A3" s="11"/>
      <c r="B3" s="12"/>
      <c r="C3" s="13"/>
      <c r="D3" s="242" t="s">
        <v>239</v>
      </c>
      <c r="E3" s="243"/>
      <c r="F3" s="243"/>
      <c r="G3" s="244"/>
      <c r="H3" s="245" t="s">
        <v>226</v>
      </c>
    </row>
    <row r="4" spans="1:8" ht="26.25" thickBot="1" x14ac:dyDescent="0.25">
      <c r="A4" s="14" t="s">
        <v>21</v>
      </c>
      <c r="B4" s="15" t="s">
        <v>0</v>
      </c>
      <c r="C4" s="16" t="s">
        <v>231</v>
      </c>
      <c r="D4" s="17" t="s">
        <v>26</v>
      </c>
      <c r="E4" s="18" t="s">
        <v>1</v>
      </c>
      <c r="F4" s="18" t="s">
        <v>27</v>
      </c>
      <c r="G4" s="201" t="s">
        <v>220</v>
      </c>
      <c r="H4" s="246"/>
    </row>
    <row r="5" spans="1:8" ht="13.5" thickBot="1" x14ac:dyDescent="0.25">
      <c r="A5" s="212">
        <v>1</v>
      </c>
      <c r="B5" s="213">
        <v>2</v>
      </c>
      <c r="C5" s="214">
        <v>3</v>
      </c>
      <c r="D5" s="21">
        <v>4</v>
      </c>
      <c r="E5" s="22">
        <v>5</v>
      </c>
      <c r="F5" s="22">
        <v>6</v>
      </c>
      <c r="G5" s="95">
        <v>7</v>
      </c>
      <c r="H5" s="190"/>
    </row>
    <row r="6" spans="1:8" ht="25.5" x14ac:dyDescent="0.2">
      <c r="A6" s="24">
        <v>1</v>
      </c>
      <c r="B6" s="25">
        <v>733</v>
      </c>
      <c r="C6" s="26" t="s">
        <v>45</v>
      </c>
      <c r="D6" s="27"/>
      <c r="E6" s="28">
        <f>SUM(E7)</f>
        <v>551700000</v>
      </c>
      <c r="F6" s="28"/>
      <c r="G6" s="99">
        <f>SUM(D6:F6)</f>
        <v>551700000</v>
      </c>
      <c r="H6" s="191">
        <v>34749818.18181818</v>
      </c>
    </row>
    <row r="7" spans="1:8" ht="25.5" x14ac:dyDescent="0.2">
      <c r="A7" s="30"/>
      <c r="B7" s="31">
        <v>733161</v>
      </c>
      <c r="C7" s="32" t="s">
        <v>29</v>
      </c>
      <c r="D7" s="33"/>
      <c r="E7" s="34">
        <v>551700000</v>
      </c>
      <c r="F7" s="35"/>
      <c r="G7" s="202">
        <f>SUM(D7:F7)</f>
        <v>551700000</v>
      </c>
      <c r="H7" s="192">
        <v>34749818.18181818</v>
      </c>
    </row>
    <row r="8" spans="1:8" x14ac:dyDescent="0.2">
      <c r="A8" s="37">
        <v>2</v>
      </c>
      <c r="B8" s="38">
        <v>741</v>
      </c>
      <c r="C8" s="38" t="s">
        <v>46</v>
      </c>
      <c r="D8" s="39"/>
      <c r="E8" s="40"/>
      <c r="F8" s="41">
        <f>SUM(F9)</f>
        <v>7000000</v>
      </c>
      <c r="G8" s="101">
        <f>SUM(D8:F8)</f>
        <v>7000000</v>
      </c>
      <c r="H8" s="193">
        <v>3711254.1818181816</v>
      </c>
    </row>
    <row r="9" spans="1:8" ht="25.5" x14ac:dyDescent="0.2">
      <c r="A9" s="43"/>
      <c r="B9" s="44">
        <v>741411</v>
      </c>
      <c r="C9" s="45" t="s">
        <v>30</v>
      </c>
      <c r="D9" s="46"/>
      <c r="E9" s="47"/>
      <c r="F9" s="47">
        <v>7000000</v>
      </c>
      <c r="G9" s="203">
        <f>SUM(D9:F9)</f>
        <v>7000000</v>
      </c>
      <c r="H9" s="194">
        <v>3711254.1818181816</v>
      </c>
    </row>
    <row r="10" spans="1:8" ht="25.5" x14ac:dyDescent="0.2">
      <c r="A10" s="49">
        <v>3</v>
      </c>
      <c r="B10" s="50">
        <v>742</v>
      </c>
      <c r="C10" s="51" t="s">
        <v>2</v>
      </c>
      <c r="D10" s="52"/>
      <c r="E10" s="53"/>
      <c r="F10" s="53">
        <f>SUM(F11:F25)</f>
        <v>44250000</v>
      </c>
      <c r="G10" s="101">
        <f>SUM(D10:F10)</f>
        <v>44250000</v>
      </c>
      <c r="H10" s="193">
        <v>38575436.890909091</v>
      </c>
    </row>
    <row r="11" spans="1:8" x14ac:dyDescent="0.2">
      <c r="A11" s="49"/>
      <c r="B11" s="54">
        <v>742161</v>
      </c>
      <c r="C11" s="45" t="s">
        <v>31</v>
      </c>
      <c r="D11" s="55"/>
      <c r="E11" s="56"/>
      <c r="F11" s="56">
        <v>1400000</v>
      </c>
      <c r="G11" s="105">
        <f t="shared" ref="G11:G25" si="0">SUM(D11:F11)</f>
        <v>1400000</v>
      </c>
      <c r="H11" s="194">
        <v>746684.36727272731</v>
      </c>
    </row>
    <row r="12" spans="1:8" x14ac:dyDescent="0.2">
      <c r="A12" s="43"/>
      <c r="B12" s="44">
        <v>7421611</v>
      </c>
      <c r="C12" s="54" t="s">
        <v>32</v>
      </c>
      <c r="D12" s="57"/>
      <c r="E12" s="56"/>
      <c r="F12" s="58">
        <v>500000</v>
      </c>
      <c r="G12" s="105">
        <f t="shared" si="0"/>
        <v>500000</v>
      </c>
      <c r="H12" s="194">
        <v>153505.68000000002</v>
      </c>
    </row>
    <row r="13" spans="1:8" x14ac:dyDescent="0.2">
      <c r="A13" s="30"/>
      <c r="B13" s="31">
        <v>7421612</v>
      </c>
      <c r="C13" s="127" t="s">
        <v>33</v>
      </c>
      <c r="D13" s="128"/>
      <c r="E13" s="34"/>
      <c r="F13" s="123">
        <v>15500000</v>
      </c>
      <c r="G13" s="124">
        <f t="shared" si="0"/>
        <v>15500000</v>
      </c>
      <c r="H13" s="195">
        <v>14523507.58909091</v>
      </c>
    </row>
    <row r="14" spans="1:8" x14ac:dyDescent="0.2">
      <c r="A14" s="30"/>
      <c r="B14" s="31">
        <v>7421613</v>
      </c>
      <c r="C14" s="127" t="s">
        <v>34</v>
      </c>
      <c r="D14" s="128"/>
      <c r="E14" s="34"/>
      <c r="F14" s="123">
        <v>4000000</v>
      </c>
      <c r="G14" s="124">
        <f t="shared" si="0"/>
        <v>4000000</v>
      </c>
      <c r="H14" s="195">
        <v>3400937.0181818185</v>
      </c>
    </row>
    <row r="15" spans="1:8" x14ac:dyDescent="0.2">
      <c r="A15" s="30"/>
      <c r="B15" s="7">
        <v>7421616</v>
      </c>
      <c r="C15" s="189" t="s">
        <v>209</v>
      </c>
      <c r="D15" s="128"/>
      <c r="E15" s="34"/>
      <c r="F15" s="123">
        <v>30000</v>
      </c>
      <c r="G15" s="124">
        <f t="shared" si="0"/>
        <v>30000</v>
      </c>
      <c r="H15" s="192">
        <v>28800</v>
      </c>
    </row>
    <row r="16" spans="1:8" x14ac:dyDescent="0.2">
      <c r="A16" s="43"/>
      <c r="B16" s="44">
        <v>74232302</v>
      </c>
      <c r="C16" s="54" t="s">
        <v>35</v>
      </c>
      <c r="D16" s="57"/>
      <c r="E16" s="56"/>
      <c r="F16" s="58">
        <v>5500000</v>
      </c>
      <c r="G16" s="105">
        <f t="shared" si="0"/>
        <v>5500000</v>
      </c>
      <c r="H16" s="194">
        <v>4050649.0690909093</v>
      </c>
    </row>
    <row r="17" spans="1:8" x14ac:dyDescent="0.2">
      <c r="A17" s="43"/>
      <c r="B17" s="44">
        <v>74232303</v>
      </c>
      <c r="C17" s="54" t="s">
        <v>36</v>
      </c>
      <c r="D17" s="57"/>
      <c r="E17" s="56"/>
      <c r="F17" s="58">
        <v>2500000</v>
      </c>
      <c r="G17" s="105">
        <f t="shared" si="0"/>
        <v>2500000</v>
      </c>
      <c r="H17" s="194">
        <v>2460499.4618181814</v>
      </c>
    </row>
    <row r="18" spans="1:8" x14ac:dyDescent="0.2">
      <c r="A18" s="43"/>
      <c r="B18" s="44">
        <v>74232304</v>
      </c>
      <c r="C18" s="54" t="s">
        <v>37</v>
      </c>
      <c r="D18" s="57"/>
      <c r="E18" s="56"/>
      <c r="F18" s="58">
        <v>5200000</v>
      </c>
      <c r="G18" s="105">
        <f t="shared" si="0"/>
        <v>5200000</v>
      </c>
      <c r="H18" s="194">
        <v>5128785.6327272728</v>
      </c>
    </row>
    <row r="19" spans="1:8" x14ac:dyDescent="0.2">
      <c r="A19" s="43"/>
      <c r="B19" s="44">
        <v>74232305</v>
      </c>
      <c r="C19" s="54" t="s">
        <v>38</v>
      </c>
      <c r="D19" s="57"/>
      <c r="E19" s="56"/>
      <c r="F19" s="58">
        <v>6500000</v>
      </c>
      <c r="G19" s="105">
        <f t="shared" si="0"/>
        <v>6500000</v>
      </c>
      <c r="H19" s="194">
        <v>6160546.2981818188</v>
      </c>
    </row>
    <row r="20" spans="1:8" x14ac:dyDescent="0.2">
      <c r="A20" s="43"/>
      <c r="B20" s="44">
        <v>74232306</v>
      </c>
      <c r="C20" s="54" t="s">
        <v>39</v>
      </c>
      <c r="D20" s="57"/>
      <c r="E20" s="56"/>
      <c r="F20" s="58">
        <v>500000</v>
      </c>
      <c r="G20" s="203">
        <f t="shared" si="0"/>
        <v>500000</v>
      </c>
      <c r="H20" s="194">
        <v>249818.18181818182</v>
      </c>
    </row>
    <row r="21" spans="1:8" x14ac:dyDescent="0.2">
      <c r="A21" s="43"/>
      <c r="B21" s="44">
        <v>74232308</v>
      </c>
      <c r="C21" s="54" t="s">
        <v>40</v>
      </c>
      <c r="D21" s="57"/>
      <c r="E21" s="56"/>
      <c r="F21" s="58">
        <v>20000</v>
      </c>
      <c r="G21" s="203">
        <f t="shared" si="0"/>
        <v>20000</v>
      </c>
      <c r="H21" s="194">
        <v>14612.683636363636</v>
      </c>
    </row>
    <row r="22" spans="1:8" x14ac:dyDescent="0.2">
      <c r="A22" s="43"/>
      <c r="B22" s="44">
        <v>74232310</v>
      </c>
      <c r="C22" s="54" t="s">
        <v>202</v>
      </c>
      <c r="D22" s="57"/>
      <c r="E22" s="56"/>
      <c r="F22" s="58">
        <v>0</v>
      </c>
      <c r="G22" s="203">
        <f t="shared" si="0"/>
        <v>0</v>
      </c>
      <c r="H22" s="194">
        <v>0</v>
      </c>
    </row>
    <row r="23" spans="1:8" x14ac:dyDescent="0.2">
      <c r="A23" s="43"/>
      <c r="B23" s="44">
        <v>74232311</v>
      </c>
      <c r="C23" s="54" t="s">
        <v>191</v>
      </c>
      <c r="D23" s="57"/>
      <c r="E23" s="56"/>
      <c r="F23" s="58">
        <v>600000</v>
      </c>
      <c r="G23" s="203">
        <f t="shared" si="0"/>
        <v>600000</v>
      </c>
      <c r="H23" s="194">
        <v>207818.18181818182</v>
      </c>
    </row>
    <row r="24" spans="1:8" x14ac:dyDescent="0.2">
      <c r="A24" s="43"/>
      <c r="B24" s="44">
        <v>74232312</v>
      </c>
      <c r="C24" s="54" t="s">
        <v>192</v>
      </c>
      <c r="D24" s="57"/>
      <c r="E24" s="56"/>
      <c r="F24" s="58">
        <v>2000000</v>
      </c>
      <c r="G24" s="203">
        <f t="shared" si="0"/>
        <v>2000000</v>
      </c>
      <c r="H24" s="194">
        <v>1449272.7272727273</v>
      </c>
    </row>
    <row r="25" spans="1:8" x14ac:dyDescent="0.2">
      <c r="A25" s="43"/>
      <c r="B25" s="44">
        <v>7423614</v>
      </c>
      <c r="C25" s="54" t="s">
        <v>41</v>
      </c>
      <c r="D25" s="57"/>
      <c r="E25" s="56"/>
      <c r="F25" s="58">
        <v>0</v>
      </c>
      <c r="G25" s="203">
        <f t="shared" si="0"/>
        <v>0</v>
      </c>
      <c r="H25" s="194">
        <v>0</v>
      </c>
    </row>
    <row r="26" spans="1:8" ht="25.5" x14ac:dyDescent="0.2">
      <c r="A26" s="37">
        <v>4</v>
      </c>
      <c r="B26" s="38">
        <v>744</v>
      </c>
      <c r="C26" s="60" t="s">
        <v>47</v>
      </c>
      <c r="D26" s="61"/>
      <c r="E26" s="62"/>
      <c r="F26" s="62">
        <f>SUM(F27)</f>
        <v>0</v>
      </c>
      <c r="G26" s="101">
        <f>SUM(D26:F26)</f>
        <v>0</v>
      </c>
      <c r="H26" s="193">
        <v>0</v>
      </c>
    </row>
    <row r="27" spans="1:8" x14ac:dyDescent="0.2">
      <c r="A27" s="63"/>
      <c r="B27" s="54">
        <v>7441611</v>
      </c>
      <c r="C27" s="54" t="s">
        <v>186</v>
      </c>
      <c r="D27" s="55"/>
      <c r="E27" s="56"/>
      <c r="F27" s="58">
        <v>0</v>
      </c>
      <c r="G27" s="105">
        <f>SUM(D27:F27)</f>
        <v>0</v>
      </c>
      <c r="H27" s="196">
        <v>0</v>
      </c>
    </row>
    <row r="28" spans="1:8" x14ac:dyDescent="0.2">
      <c r="A28" s="37">
        <v>5</v>
      </c>
      <c r="B28" s="38">
        <v>745</v>
      </c>
      <c r="C28" s="38" t="s">
        <v>23</v>
      </c>
      <c r="D28" s="61"/>
      <c r="E28" s="62"/>
      <c r="F28" s="62">
        <f>SUM(F29:F33)</f>
        <v>1390000</v>
      </c>
      <c r="G28" s="101">
        <f>SUM(D28:F28)</f>
        <v>1390000</v>
      </c>
      <c r="H28" s="193">
        <v>1087833.5454545454</v>
      </c>
    </row>
    <row r="29" spans="1:8" x14ac:dyDescent="0.2">
      <c r="A29" s="63"/>
      <c r="B29" s="54">
        <v>745161</v>
      </c>
      <c r="C29" s="54" t="s">
        <v>42</v>
      </c>
      <c r="D29" s="55"/>
      <c r="E29" s="56"/>
      <c r="F29" s="58">
        <v>90000</v>
      </c>
      <c r="G29" s="105">
        <v>0</v>
      </c>
      <c r="H29" s="196">
        <v>81195.621818181826</v>
      </c>
    </row>
    <row r="30" spans="1:8" ht="25.5" x14ac:dyDescent="0.2">
      <c r="A30" s="63"/>
      <c r="B30" s="54">
        <v>7451611</v>
      </c>
      <c r="C30" s="45" t="s">
        <v>43</v>
      </c>
      <c r="D30" s="55"/>
      <c r="E30" s="56"/>
      <c r="F30" s="58">
        <v>0</v>
      </c>
      <c r="G30" s="105">
        <v>0</v>
      </c>
      <c r="H30" s="196">
        <v>0</v>
      </c>
    </row>
    <row r="31" spans="1:8" x14ac:dyDescent="0.2">
      <c r="A31" s="63"/>
      <c r="B31" s="2">
        <v>7451612</v>
      </c>
      <c r="C31" s="1" t="s">
        <v>211</v>
      </c>
      <c r="D31" s="55"/>
      <c r="E31" s="56"/>
      <c r="F31" s="58">
        <v>300000</v>
      </c>
      <c r="G31" s="105">
        <v>300000</v>
      </c>
      <c r="H31" s="196">
        <v>221597.92363636364</v>
      </c>
    </row>
    <row r="32" spans="1:8" x14ac:dyDescent="0.2">
      <c r="A32" s="63"/>
      <c r="B32" s="54">
        <v>7451615</v>
      </c>
      <c r="C32" s="54" t="s">
        <v>44</v>
      </c>
      <c r="D32" s="55"/>
      <c r="E32" s="56"/>
      <c r="F32" s="58">
        <v>500000</v>
      </c>
      <c r="G32" s="105">
        <f t="shared" ref="G32:G44" si="1">SUM(D32:F32)</f>
        <v>500000</v>
      </c>
      <c r="H32" s="196">
        <v>408676.36363636365</v>
      </c>
    </row>
    <row r="33" spans="1:8" x14ac:dyDescent="0.2">
      <c r="A33" s="63"/>
      <c r="B33" s="2">
        <v>7451617</v>
      </c>
      <c r="C33" s="4" t="s">
        <v>210</v>
      </c>
      <c r="D33" s="55"/>
      <c r="E33" s="56"/>
      <c r="F33" s="58">
        <v>500000</v>
      </c>
      <c r="G33" s="105">
        <f>+D33+E33+F33</f>
        <v>500000</v>
      </c>
      <c r="H33" s="196">
        <v>376363.63636363635</v>
      </c>
    </row>
    <row r="34" spans="1:8" ht="25.5" x14ac:dyDescent="0.2">
      <c r="A34" s="37">
        <v>6</v>
      </c>
      <c r="B34" s="38">
        <v>771</v>
      </c>
      <c r="C34" s="65" t="s">
        <v>3</v>
      </c>
      <c r="D34" s="61">
        <f>SUM(D35:D38)</f>
        <v>9400000</v>
      </c>
      <c r="E34" s="62">
        <f>SUM(E35:E38)</f>
        <v>35000000</v>
      </c>
      <c r="F34" s="62">
        <f>+F35+F36+F37+F38</f>
        <v>0</v>
      </c>
      <c r="G34" s="101">
        <f>SUM(D34:F34)</f>
        <v>44400000</v>
      </c>
      <c r="H34" s="193">
        <v>44640388.526181817</v>
      </c>
    </row>
    <row r="35" spans="1:8" x14ac:dyDescent="0.2">
      <c r="A35" s="63"/>
      <c r="B35" s="54">
        <v>771111</v>
      </c>
      <c r="C35" s="66" t="s">
        <v>158</v>
      </c>
      <c r="D35" s="55">
        <v>9000000</v>
      </c>
      <c r="E35" s="56">
        <v>0</v>
      </c>
      <c r="F35" s="58"/>
      <c r="G35" s="105">
        <f t="shared" si="1"/>
        <v>9000000</v>
      </c>
      <c r="H35" s="196">
        <v>9207272.0040000007</v>
      </c>
    </row>
    <row r="36" spans="1:8" x14ac:dyDescent="0.2">
      <c r="A36" s="63"/>
      <c r="B36" s="54">
        <v>7711111</v>
      </c>
      <c r="C36" s="66" t="s">
        <v>159</v>
      </c>
      <c r="D36" s="55">
        <v>400000</v>
      </c>
      <c r="E36" s="56">
        <v>0</v>
      </c>
      <c r="F36" s="58"/>
      <c r="G36" s="105">
        <f t="shared" si="1"/>
        <v>400000</v>
      </c>
      <c r="H36" s="196">
        <v>370398.74399999995</v>
      </c>
    </row>
    <row r="37" spans="1:8" x14ac:dyDescent="0.2">
      <c r="A37" s="63"/>
      <c r="B37" s="54">
        <v>7711112</v>
      </c>
      <c r="C37" s="66" t="s">
        <v>160</v>
      </c>
      <c r="D37" s="55"/>
      <c r="E37" s="56">
        <v>35000000</v>
      </c>
      <c r="F37" s="58"/>
      <c r="G37" s="105">
        <f t="shared" si="1"/>
        <v>35000000</v>
      </c>
      <c r="H37" s="196">
        <v>35062717.778181814</v>
      </c>
    </row>
    <row r="38" spans="1:8" x14ac:dyDescent="0.2">
      <c r="A38" s="63"/>
      <c r="B38" s="54">
        <v>7711113</v>
      </c>
      <c r="C38" s="66" t="s">
        <v>161</v>
      </c>
      <c r="D38" s="55"/>
      <c r="E38" s="56">
        <v>0</v>
      </c>
      <c r="F38" s="58"/>
      <c r="G38" s="105">
        <f t="shared" si="1"/>
        <v>0</v>
      </c>
      <c r="H38" s="194">
        <v>0</v>
      </c>
    </row>
    <row r="39" spans="1:8" ht="25.5" x14ac:dyDescent="0.2">
      <c r="A39" s="37">
        <v>7</v>
      </c>
      <c r="B39" s="38">
        <v>772</v>
      </c>
      <c r="C39" s="65" t="s">
        <v>3</v>
      </c>
      <c r="D39" s="61">
        <f>+D40+D41+D42</f>
        <v>2700000</v>
      </c>
      <c r="E39" s="62">
        <f>SUM(E40:E42)</f>
        <v>5500000</v>
      </c>
      <c r="F39" s="62">
        <f>SUM(F40:F42)</f>
        <v>0</v>
      </c>
      <c r="G39" s="101">
        <f>SUM(D39:F39)</f>
        <v>8200000</v>
      </c>
      <c r="H39" s="193">
        <v>8091458.8700000001</v>
      </c>
    </row>
    <row r="40" spans="1:8" x14ac:dyDescent="0.2">
      <c r="A40" s="63"/>
      <c r="B40" s="54">
        <v>772111</v>
      </c>
      <c r="C40" s="67" t="s">
        <v>201</v>
      </c>
      <c r="D40" s="55">
        <v>2500000</v>
      </c>
      <c r="E40" s="56">
        <v>0</v>
      </c>
      <c r="F40" s="58"/>
      <c r="G40" s="105">
        <f t="shared" si="1"/>
        <v>2500000</v>
      </c>
      <c r="H40" s="194">
        <v>2580413.12</v>
      </c>
    </row>
    <row r="41" spans="1:8" x14ac:dyDescent="0.2">
      <c r="A41" s="63"/>
      <c r="B41" s="54">
        <v>7721111</v>
      </c>
      <c r="C41" s="66" t="s">
        <v>199</v>
      </c>
      <c r="D41" s="55">
        <v>200000</v>
      </c>
      <c r="E41" s="56">
        <v>0</v>
      </c>
      <c r="F41" s="58"/>
      <c r="G41" s="105">
        <f t="shared" si="1"/>
        <v>200000</v>
      </c>
      <c r="H41" s="194">
        <v>138900</v>
      </c>
    </row>
    <row r="42" spans="1:8" x14ac:dyDescent="0.2">
      <c r="A42" s="63"/>
      <c r="B42" s="54">
        <v>7721112</v>
      </c>
      <c r="C42" s="66" t="s">
        <v>200</v>
      </c>
      <c r="D42" s="55"/>
      <c r="E42" s="56">
        <v>5500000</v>
      </c>
      <c r="F42" s="58"/>
      <c r="G42" s="105">
        <f t="shared" si="1"/>
        <v>5500000</v>
      </c>
      <c r="H42" s="194">
        <v>5372145.75</v>
      </c>
    </row>
    <row r="43" spans="1:8" x14ac:dyDescent="0.2">
      <c r="A43" s="49">
        <v>8</v>
      </c>
      <c r="B43" s="50">
        <v>781</v>
      </c>
      <c r="C43" s="68" t="s">
        <v>28</v>
      </c>
      <c r="D43" s="52">
        <f>SUM(D44:D48)</f>
        <v>2113400000</v>
      </c>
      <c r="E43" s="52">
        <f t="shared" ref="E43:F43" si="2">SUM(E44:E48)</f>
        <v>20400000</v>
      </c>
      <c r="F43" s="52">
        <f t="shared" si="2"/>
        <v>0</v>
      </c>
      <c r="G43" s="101">
        <f>SUM(D43:F43)</f>
        <v>2133800000</v>
      </c>
      <c r="H43" s="193">
        <v>2111346738.5393941</v>
      </c>
    </row>
    <row r="44" spans="1:8" x14ac:dyDescent="0.2">
      <c r="A44" s="30"/>
      <c r="B44" s="31">
        <v>7811111</v>
      </c>
      <c r="C44" s="127" t="s">
        <v>178</v>
      </c>
      <c r="D44" s="128">
        <v>2100000000</v>
      </c>
      <c r="E44" s="137"/>
      <c r="F44" s="123">
        <v>0</v>
      </c>
      <c r="G44" s="202">
        <f t="shared" si="1"/>
        <v>2100000000</v>
      </c>
      <c r="H44" s="195">
        <v>2092052734.0920002</v>
      </c>
    </row>
    <row r="45" spans="1:8" x14ac:dyDescent="0.2">
      <c r="A45" s="43"/>
      <c r="B45" s="44">
        <v>7811111</v>
      </c>
      <c r="C45" s="54" t="s">
        <v>179</v>
      </c>
      <c r="D45" s="57">
        <v>7400000</v>
      </c>
      <c r="E45" s="69"/>
      <c r="F45" s="58">
        <v>0</v>
      </c>
      <c r="G45" s="203">
        <f t="shared" ref="G45:G50" si="3">SUM(D45:F45)</f>
        <v>7400000</v>
      </c>
      <c r="H45" s="194">
        <v>6905372.7480000006</v>
      </c>
    </row>
    <row r="46" spans="1:8" x14ac:dyDescent="0.2">
      <c r="A46" s="70"/>
      <c r="B46" s="215">
        <v>7811112</v>
      </c>
      <c r="C46" s="216" t="s">
        <v>218</v>
      </c>
      <c r="D46" s="73"/>
      <c r="E46" s="74">
        <v>20000000</v>
      </c>
      <c r="F46" s="75">
        <v>0</v>
      </c>
      <c r="G46" s="203">
        <f t="shared" si="3"/>
        <v>20000000</v>
      </c>
      <c r="H46" s="197">
        <v>6292164.3866666667</v>
      </c>
    </row>
    <row r="47" spans="1:8" x14ac:dyDescent="0.2">
      <c r="A47" s="70"/>
      <c r="B47" s="215">
        <v>7811113</v>
      </c>
      <c r="C47" s="216" t="s">
        <v>219</v>
      </c>
      <c r="D47" s="73"/>
      <c r="E47" s="74">
        <v>400000</v>
      </c>
      <c r="F47" s="75">
        <v>0</v>
      </c>
      <c r="G47" s="203">
        <f t="shared" si="3"/>
        <v>400000</v>
      </c>
      <c r="H47" s="197">
        <v>386478.27272727271</v>
      </c>
    </row>
    <row r="48" spans="1:8" x14ac:dyDescent="0.2">
      <c r="A48" s="70"/>
      <c r="B48" s="71">
        <v>7811115</v>
      </c>
      <c r="C48" s="72" t="s">
        <v>51</v>
      </c>
      <c r="D48" s="73">
        <v>6000000</v>
      </c>
      <c r="E48" s="74"/>
      <c r="F48" s="75">
        <v>0</v>
      </c>
      <c r="G48" s="204">
        <f t="shared" si="3"/>
        <v>6000000</v>
      </c>
      <c r="H48" s="197">
        <v>5709989.040000001</v>
      </c>
    </row>
    <row r="49" spans="1:8" x14ac:dyDescent="0.2">
      <c r="A49" s="221">
        <v>9</v>
      </c>
      <c r="B49" s="38">
        <v>791</v>
      </c>
      <c r="C49" s="222" t="s">
        <v>233</v>
      </c>
      <c r="D49" s="223"/>
      <c r="E49" s="223">
        <f t="shared" ref="E49" si="4">+E50</f>
        <v>7154000</v>
      </c>
      <c r="F49" s="223"/>
      <c r="G49" s="224">
        <f t="shared" si="3"/>
        <v>7154000</v>
      </c>
      <c r="H49" s="220"/>
    </row>
    <row r="50" spans="1:8" ht="13.5" thickBot="1" x14ac:dyDescent="0.25">
      <c r="A50" s="235"/>
      <c r="B50" s="236">
        <v>7911111</v>
      </c>
      <c r="C50" s="237" t="s">
        <v>234</v>
      </c>
      <c r="D50" s="238"/>
      <c r="E50" s="239">
        <v>7154000</v>
      </c>
      <c r="F50" s="240"/>
      <c r="G50" s="241">
        <f t="shared" si="3"/>
        <v>7154000</v>
      </c>
      <c r="H50" s="219"/>
    </row>
    <row r="51" spans="1:8" ht="13.5" thickBot="1" x14ac:dyDescent="0.25">
      <c r="A51" s="19"/>
      <c r="B51" s="20"/>
      <c r="C51" s="76" t="s">
        <v>4</v>
      </c>
      <c r="D51" s="77">
        <f>D6+D8+D10+D26+D28+D34+D39+D43</f>
        <v>2125500000</v>
      </c>
      <c r="E51" s="78">
        <f>E6+E8+E10+E26+E28+E34+E39+E43+E49</f>
        <v>619754000</v>
      </c>
      <c r="F51" s="78">
        <f>F6+F8+F10+F26+F28+F34+F39+F43</f>
        <v>52640000</v>
      </c>
      <c r="G51" s="205">
        <f>G6+G8+G10+G26+G28+G34+G39+G43+G49</f>
        <v>2797894000</v>
      </c>
      <c r="H51" s="198">
        <v>2242202928.7355762</v>
      </c>
    </row>
    <row r="52" spans="1:8" ht="25.5" x14ac:dyDescent="0.2">
      <c r="A52" s="79"/>
      <c r="B52" s="80">
        <v>813000</v>
      </c>
      <c r="C52" s="81" t="s">
        <v>5</v>
      </c>
      <c r="D52" s="82">
        <v>0</v>
      </c>
      <c r="E52" s="83"/>
      <c r="F52" s="84">
        <v>300000</v>
      </c>
      <c r="G52" s="206">
        <f>SUM(D52:F52)</f>
        <v>300000</v>
      </c>
      <c r="H52" s="199">
        <v>134029.30800000002</v>
      </c>
    </row>
    <row r="53" spans="1:8" ht="13.5" thickBot="1" x14ac:dyDescent="0.25">
      <c r="A53" s="85"/>
      <c r="B53" s="71">
        <v>321311</v>
      </c>
      <c r="C53" s="86" t="s">
        <v>180</v>
      </c>
      <c r="D53" s="73">
        <v>0</v>
      </c>
      <c r="E53" s="87">
        <v>0</v>
      </c>
      <c r="F53" s="87">
        <v>0</v>
      </c>
      <c r="G53" s="204">
        <f>SUM(D53:F53)</f>
        <v>0</v>
      </c>
      <c r="H53" s="197">
        <v>0</v>
      </c>
    </row>
    <row r="54" spans="1:8" ht="26.25" thickBot="1" x14ac:dyDescent="0.25">
      <c r="A54" s="19"/>
      <c r="B54" s="20"/>
      <c r="C54" s="88" t="s">
        <v>221</v>
      </c>
      <c r="D54" s="77">
        <f>SUM(D51:D53)</f>
        <v>2125500000</v>
      </c>
      <c r="E54" s="89">
        <f>SUM(E51:E53)</f>
        <v>619754000</v>
      </c>
      <c r="F54" s="89">
        <f>SUM(F51:F53)</f>
        <v>52940000</v>
      </c>
      <c r="G54" s="207">
        <f>SUM(G51:G53)</f>
        <v>2798194000</v>
      </c>
      <c r="H54" s="198">
        <v>2242336958.0435762</v>
      </c>
    </row>
    <row r="55" spans="1:8" x14ac:dyDescent="0.2">
      <c r="A55" s="90"/>
      <c r="B55" s="90"/>
      <c r="C55" s="91"/>
      <c r="D55" s="92"/>
      <c r="E55" s="92"/>
      <c r="F55" s="93"/>
      <c r="G55" s="8"/>
      <c r="H55" s="9"/>
    </row>
    <row r="56" spans="1:8" x14ac:dyDescent="0.2">
      <c r="A56" s="90"/>
      <c r="B56" s="90"/>
      <c r="C56" s="91"/>
      <c r="D56" s="92"/>
      <c r="E56" s="92"/>
      <c r="F56" s="93"/>
      <c r="G56" s="8"/>
      <c r="H56" s="9"/>
    </row>
    <row r="57" spans="1:8" x14ac:dyDescent="0.2">
      <c r="A57" s="90"/>
      <c r="B57" s="90"/>
      <c r="C57" s="91"/>
      <c r="D57" s="92"/>
      <c r="E57" s="92"/>
      <c r="F57" s="93"/>
      <c r="G57" s="8"/>
      <c r="H57" s="9"/>
    </row>
    <row r="58" spans="1:8" x14ac:dyDescent="0.2">
      <c r="A58" s="90"/>
      <c r="B58" s="90"/>
      <c r="C58" s="91"/>
      <c r="D58" s="92"/>
      <c r="E58" s="92"/>
      <c r="F58" s="93"/>
      <c r="G58" s="8"/>
      <c r="H58" s="9"/>
    </row>
    <row r="59" spans="1:8" x14ac:dyDescent="0.2">
      <c r="A59" s="90"/>
      <c r="B59" s="90"/>
      <c r="C59" s="91"/>
      <c r="D59" s="92"/>
      <c r="E59" s="92"/>
      <c r="F59" s="93"/>
      <c r="G59" s="8"/>
      <c r="H59" s="9"/>
    </row>
    <row r="60" spans="1:8" x14ac:dyDescent="0.2">
      <c r="A60" s="90"/>
      <c r="B60" s="90"/>
      <c r="C60" s="91"/>
      <c r="D60" s="92"/>
      <c r="E60" s="92"/>
      <c r="F60" s="93"/>
      <c r="G60" s="8"/>
      <c r="H60" s="9"/>
    </row>
    <row r="61" spans="1:8" x14ac:dyDescent="0.2">
      <c r="A61" s="90"/>
      <c r="B61" s="90"/>
      <c r="C61" s="91"/>
      <c r="D61" s="92"/>
      <c r="E61" s="92"/>
      <c r="F61" s="93"/>
      <c r="G61" s="8"/>
      <c r="H61" s="9"/>
    </row>
    <row r="62" spans="1:8" x14ac:dyDescent="0.2">
      <c r="A62" s="90"/>
      <c r="B62" s="90"/>
      <c r="C62" s="91"/>
      <c r="D62" s="92"/>
      <c r="E62" s="92"/>
      <c r="F62" s="93"/>
      <c r="G62" s="8"/>
      <c r="H62" s="9"/>
    </row>
    <row r="63" spans="1:8" x14ac:dyDescent="0.2">
      <c r="A63" s="90"/>
      <c r="B63" s="90"/>
      <c r="C63" s="91"/>
      <c r="D63" s="92"/>
      <c r="E63" s="92"/>
      <c r="F63" s="93"/>
      <c r="G63" s="8"/>
      <c r="H63" s="9"/>
    </row>
    <row r="64" spans="1:8" x14ac:dyDescent="0.2">
      <c r="A64" s="90"/>
      <c r="B64" s="90"/>
      <c r="C64" s="91"/>
      <c r="D64" s="92"/>
      <c r="E64" s="92"/>
      <c r="F64" s="93"/>
      <c r="G64" s="8"/>
      <c r="H64" s="9"/>
    </row>
    <row r="65" spans="1:8" x14ac:dyDescent="0.2">
      <c r="A65" s="90"/>
      <c r="B65" s="90"/>
      <c r="C65" s="91"/>
      <c r="D65" s="92"/>
      <c r="E65" s="92"/>
      <c r="F65" s="93"/>
      <c r="G65" s="8"/>
      <c r="H65" s="9"/>
    </row>
    <row r="66" spans="1:8" ht="13.5" thickBot="1" x14ac:dyDescent="0.25">
      <c r="A66" s="90"/>
      <c r="B66" s="90"/>
      <c r="C66" s="91"/>
      <c r="D66" s="92"/>
      <c r="E66" s="92"/>
      <c r="F66" s="93"/>
      <c r="G66" s="8"/>
      <c r="H66" s="9"/>
    </row>
    <row r="67" spans="1:8" ht="12.75" customHeight="1" thickBot="1" x14ac:dyDescent="0.25">
      <c r="A67" s="11"/>
      <c r="B67" s="12"/>
      <c r="C67" s="13"/>
      <c r="D67" s="242" t="s">
        <v>239</v>
      </c>
      <c r="E67" s="243"/>
      <c r="F67" s="243"/>
      <c r="G67" s="244"/>
      <c r="H67" s="245" t="s">
        <v>226</v>
      </c>
    </row>
    <row r="68" spans="1:8" ht="26.25" thickBot="1" x14ac:dyDescent="0.25">
      <c r="A68" s="14" t="s">
        <v>21</v>
      </c>
      <c r="B68" s="15" t="s">
        <v>0</v>
      </c>
      <c r="C68" s="16" t="s">
        <v>232</v>
      </c>
      <c r="D68" s="17" t="s">
        <v>26</v>
      </c>
      <c r="E68" s="18" t="s">
        <v>1</v>
      </c>
      <c r="F68" s="18" t="s">
        <v>27</v>
      </c>
      <c r="G68" s="94" t="s">
        <v>220</v>
      </c>
      <c r="H68" s="246"/>
    </row>
    <row r="69" spans="1:8" ht="13.5" thickBot="1" x14ac:dyDescent="0.25">
      <c r="A69" s="212">
        <v>1</v>
      </c>
      <c r="B69" s="213">
        <v>2</v>
      </c>
      <c r="C69" s="214">
        <v>3</v>
      </c>
      <c r="D69" s="21">
        <v>4</v>
      </c>
      <c r="E69" s="22">
        <v>5</v>
      </c>
      <c r="F69" s="22">
        <v>6</v>
      </c>
      <c r="G69" s="95">
        <v>7</v>
      </c>
      <c r="H69" s="23">
        <v>5</v>
      </c>
    </row>
    <row r="70" spans="1:8" x14ac:dyDescent="0.2">
      <c r="A70" s="24">
        <v>1</v>
      </c>
      <c r="B70" s="25">
        <v>41</v>
      </c>
      <c r="C70" s="25" t="s">
        <v>6</v>
      </c>
      <c r="D70" s="96">
        <f>D71+D72+D73+D75+D82+D84</f>
        <v>1126109000</v>
      </c>
      <c r="E70" s="97">
        <f>E71+E72+E73+E75+E82+E84</f>
        <v>40500000</v>
      </c>
      <c r="F70" s="98">
        <f>F71+F72+F73+F75+F82+F84</f>
        <v>19503000</v>
      </c>
      <c r="G70" s="99">
        <f t="shared" ref="G70:G84" si="5">SUM(D70:F70)</f>
        <v>1186112000</v>
      </c>
      <c r="H70" s="100">
        <v>1267380109.9679999</v>
      </c>
    </row>
    <row r="71" spans="1:8" x14ac:dyDescent="0.2">
      <c r="A71" s="49"/>
      <c r="B71" s="50">
        <v>411</v>
      </c>
      <c r="C71" s="50" t="s">
        <v>52</v>
      </c>
      <c r="D71" s="52">
        <f>881272000+4000000</f>
        <v>885272000</v>
      </c>
      <c r="E71" s="53"/>
      <c r="F71" s="53">
        <f>15121000+528000</f>
        <v>15649000</v>
      </c>
      <c r="G71" s="101">
        <f t="shared" si="5"/>
        <v>900921000</v>
      </c>
      <c r="H71" s="42">
        <v>881466155.93454552</v>
      </c>
    </row>
    <row r="72" spans="1:8" x14ac:dyDescent="0.2">
      <c r="A72" s="37"/>
      <c r="B72" s="38">
        <v>412</v>
      </c>
      <c r="C72" s="38" t="s">
        <v>53</v>
      </c>
      <c r="D72" s="61">
        <f>159467000+2000000</f>
        <v>161467000</v>
      </c>
      <c r="E72" s="62"/>
      <c r="F72" s="62">
        <f>1194000+660000</f>
        <v>1854000</v>
      </c>
      <c r="G72" s="101">
        <f t="shared" si="5"/>
        <v>163321000</v>
      </c>
      <c r="H72" s="42">
        <v>157957792.7890909</v>
      </c>
    </row>
    <row r="73" spans="1:8" x14ac:dyDescent="0.2">
      <c r="A73" s="37"/>
      <c r="B73" s="38">
        <v>413</v>
      </c>
      <c r="C73" s="60" t="s">
        <v>54</v>
      </c>
      <c r="D73" s="102">
        <f>SUM(D74)</f>
        <v>16800000</v>
      </c>
      <c r="E73" s="62"/>
      <c r="F73" s="62">
        <f>SUM(F74)</f>
        <v>200000</v>
      </c>
      <c r="G73" s="101">
        <f t="shared" si="5"/>
        <v>17000000</v>
      </c>
      <c r="H73" s="42">
        <v>15829242.010909092</v>
      </c>
    </row>
    <row r="74" spans="1:8" x14ac:dyDescent="0.2">
      <c r="A74" s="49"/>
      <c r="B74" s="103">
        <v>413151</v>
      </c>
      <c r="C74" s="104" t="s">
        <v>55</v>
      </c>
      <c r="D74" s="57">
        <v>16800000</v>
      </c>
      <c r="E74" s="69"/>
      <c r="F74" s="58">
        <v>200000</v>
      </c>
      <c r="G74" s="105">
        <f t="shared" si="5"/>
        <v>17000000</v>
      </c>
      <c r="H74" s="64">
        <v>15829242.010909092</v>
      </c>
    </row>
    <row r="75" spans="1:8" x14ac:dyDescent="0.2">
      <c r="A75" s="106"/>
      <c r="B75" s="107">
        <v>414</v>
      </c>
      <c r="C75" s="107" t="s">
        <v>56</v>
      </c>
      <c r="D75" s="108">
        <f>SUM(D76:D81)</f>
        <v>19170000</v>
      </c>
      <c r="E75" s="109">
        <f>SUM(E76:E81)</f>
        <v>40500000</v>
      </c>
      <c r="F75" s="110">
        <f>SUM(F76:F81)</f>
        <v>0</v>
      </c>
      <c r="G75" s="101">
        <f t="shared" si="5"/>
        <v>59670000</v>
      </c>
      <c r="H75" s="42">
        <v>59173418.51684849</v>
      </c>
    </row>
    <row r="76" spans="1:8" x14ac:dyDescent="0.2">
      <c r="A76" s="111"/>
      <c r="B76" s="112">
        <v>414111</v>
      </c>
      <c r="C76" s="112" t="s">
        <v>57</v>
      </c>
      <c r="D76" s="113"/>
      <c r="E76" s="114">
        <v>40500000</v>
      </c>
      <c r="F76" s="109"/>
      <c r="G76" s="115">
        <f t="shared" si="5"/>
        <v>40500000</v>
      </c>
      <c r="H76" s="64">
        <v>42870105.648000002</v>
      </c>
    </row>
    <row r="77" spans="1:8" x14ac:dyDescent="0.2">
      <c r="A77" s="111"/>
      <c r="B77" s="112">
        <v>4141113</v>
      </c>
      <c r="C77" s="112" t="s">
        <v>50</v>
      </c>
      <c r="D77" s="113"/>
      <c r="E77" s="114">
        <v>0</v>
      </c>
      <c r="F77" s="109"/>
      <c r="G77" s="115">
        <f t="shared" si="5"/>
        <v>0</v>
      </c>
      <c r="H77" s="64">
        <v>0</v>
      </c>
    </row>
    <row r="78" spans="1:8" x14ac:dyDescent="0.2">
      <c r="A78" s="111"/>
      <c r="B78" s="112">
        <v>414121</v>
      </c>
      <c r="C78" s="112" t="s">
        <v>48</v>
      </c>
      <c r="D78" s="113">
        <v>11500000</v>
      </c>
      <c r="E78" s="114"/>
      <c r="F78" s="109"/>
      <c r="G78" s="115">
        <f t="shared" si="5"/>
        <v>11500000</v>
      </c>
      <c r="H78" s="64">
        <v>12549781.866666667</v>
      </c>
    </row>
    <row r="79" spans="1:8" x14ac:dyDescent="0.2">
      <c r="A79" s="111"/>
      <c r="B79" s="112">
        <v>414131</v>
      </c>
      <c r="C79" s="112" t="s">
        <v>49</v>
      </c>
      <c r="D79" s="113">
        <v>600000</v>
      </c>
      <c r="E79" s="114">
        <v>0</v>
      </c>
      <c r="F79" s="62"/>
      <c r="G79" s="105">
        <f t="shared" si="5"/>
        <v>600000</v>
      </c>
      <c r="H79" s="64">
        <v>370398.50399999996</v>
      </c>
    </row>
    <row r="80" spans="1:8" x14ac:dyDescent="0.2">
      <c r="A80" s="111"/>
      <c r="B80" s="112">
        <v>414311</v>
      </c>
      <c r="C80" s="112" t="s">
        <v>58</v>
      </c>
      <c r="D80" s="113">
        <v>7000000</v>
      </c>
      <c r="E80" s="114"/>
      <c r="F80" s="62"/>
      <c r="G80" s="105">
        <f t="shared" si="5"/>
        <v>7000000</v>
      </c>
      <c r="H80" s="42">
        <v>3314170.68</v>
      </c>
    </row>
    <row r="81" spans="1:9" x14ac:dyDescent="0.2">
      <c r="A81" s="111"/>
      <c r="B81" s="112">
        <v>414314</v>
      </c>
      <c r="C81" s="112" t="s">
        <v>59</v>
      </c>
      <c r="D81" s="113">
        <v>70000</v>
      </c>
      <c r="E81" s="114"/>
      <c r="F81" s="114"/>
      <c r="G81" s="105">
        <f t="shared" si="5"/>
        <v>70000</v>
      </c>
      <c r="H81" s="64">
        <v>68961.818181818177</v>
      </c>
    </row>
    <row r="82" spans="1:9" x14ac:dyDescent="0.2">
      <c r="A82" s="106"/>
      <c r="B82" s="107">
        <v>415</v>
      </c>
      <c r="C82" s="107" t="s">
        <v>60</v>
      </c>
      <c r="D82" s="116">
        <f>SUM(D83)</f>
        <v>34400000</v>
      </c>
      <c r="E82" s="110"/>
      <c r="F82" s="110">
        <f>SUM(F83)</f>
        <v>600000</v>
      </c>
      <c r="G82" s="101">
        <f t="shared" si="5"/>
        <v>35000000</v>
      </c>
      <c r="H82" s="42">
        <v>34833358.385454543</v>
      </c>
    </row>
    <row r="83" spans="1:9" x14ac:dyDescent="0.2">
      <c r="A83" s="111"/>
      <c r="B83" s="112">
        <v>415112</v>
      </c>
      <c r="C83" s="112" t="s">
        <v>24</v>
      </c>
      <c r="D83" s="113">
        <v>34400000</v>
      </c>
      <c r="E83" s="114"/>
      <c r="F83" s="56">
        <v>600000</v>
      </c>
      <c r="G83" s="105">
        <f t="shared" si="5"/>
        <v>35000000</v>
      </c>
      <c r="H83" s="64">
        <v>34833358.385454543</v>
      </c>
    </row>
    <row r="84" spans="1:9" x14ac:dyDescent="0.2">
      <c r="A84" s="37"/>
      <c r="B84" s="38">
        <v>416</v>
      </c>
      <c r="C84" s="60" t="s">
        <v>61</v>
      </c>
      <c r="D84" s="61">
        <f>SUM(D85:D88)</f>
        <v>9000000</v>
      </c>
      <c r="E84" s="62"/>
      <c r="F84" s="62">
        <f>SUM(F85:F88)</f>
        <v>1200000</v>
      </c>
      <c r="G84" s="101">
        <f t="shared" si="5"/>
        <v>10200000</v>
      </c>
      <c r="H84" s="42">
        <v>10010534.569090908</v>
      </c>
    </row>
    <row r="85" spans="1:9" x14ac:dyDescent="0.2">
      <c r="A85" s="63"/>
      <c r="B85" s="54">
        <v>416111</v>
      </c>
      <c r="C85" s="45" t="s">
        <v>162</v>
      </c>
      <c r="D85" s="55">
        <v>9000000</v>
      </c>
      <c r="E85" s="56"/>
      <c r="F85" s="56">
        <v>0</v>
      </c>
      <c r="G85" s="105">
        <f t="shared" ref="G85:G136" si="6">SUM(D85:F85)</f>
        <v>9000000</v>
      </c>
      <c r="H85" s="48">
        <v>8862007.1890909094</v>
      </c>
    </row>
    <row r="86" spans="1:9" x14ac:dyDescent="0.2">
      <c r="A86" s="63"/>
      <c r="B86" s="54">
        <v>416119</v>
      </c>
      <c r="C86" s="45" t="s">
        <v>193</v>
      </c>
      <c r="D86" s="55">
        <v>0</v>
      </c>
      <c r="E86" s="56"/>
      <c r="F86" s="56"/>
      <c r="G86" s="105">
        <f t="shared" si="6"/>
        <v>0</v>
      </c>
      <c r="H86" s="48">
        <v>0</v>
      </c>
    </row>
    <row r="87" spans="1:9" x14ac:dyDescent="0.2">
      <c r="A87" s="63"/>
      <c r="B87" s="54">
        <v>416131</v>
      </c>
      <c r="C87" s="45" t="s">
        <v>182</v>
      </c>
      <c r="D87" s="55">
        <v>0</v>
      </c>
      <c r="E87" s="56"/>
      <c r="F87" s="56">
        <v>700000</v>
      </c>
      <c r="G87" s="105">
        <f t="shared" si="6"/>
        <v>700000</v>
      </c>
      <c r="H87" s="48">
        <v>689116.42799999984</v>
      </c>
    </row>
    <row r="88" spans="1:9" x14ac:dyDescent="0.2">
      <c r="A88" s="63"/>
      <c r="B88" s="54">
        <v>4161311</v>
      </c>
      <c r="C88" s="45" t="s">
        <v>183</v>
      </c>
      <c r="D88" s="55">
        <v>0</v>
      </c>
      <c r="E88" s="56"/>
      <c r="F88" s="56">
        <v>500000</v>
      </c>
      <c r="G88" s="105">
        <f t="shared" si="6"/>
        <v>500000</v>
      </c>
      <c r="H88" s="48">
        <v>459410.95199999999</v>
      </c>
    </row>
    <row r="89" spans="1:9" x14ac:dyDescent="0.2">
      <c r="A89" s="49">
        <v>2</v>
      </c>
      <c r="B89" s="50">
        <v>42</v>
      </c>
      <c r="C89" s="51" t="s">
        <v>7</v>
      </c>
      <c r="D89" s="117">
        <f>D90+D116+D125+D145+D153+D174</f>
        <v>992173000</v>
      </c>
      <c r="E89" s="53">
        <f>E90+E116+E125+E145+E153+E174</f>
        <v>25337460</v>
      </c>
      <c r="F89" s="118">
        <f>F90+F116+F125+F145+F153+F174</f>
        <v>19098000</v>
      </c>
      <c r="G89" s="101">
        <f>SUM(D89:F89)</f>
        <v>1036608460</v>
      </c>
      <c r="H89" s="42">
        <v>929858161.15272713</v>
      </c>
    </row>
    <row r="90" spans="1:9" x14ac:dyDescent="0.2">
      <c r="A90" s="49"/>
      <c r="B90" s="119">
        <v>421</v>
      </c>
      <c r="C90" s="119" t="s">
        <v>8</v>
      </c>
      <c r="D90" s="117">
        <f>SUM(D91:D115)</f>
        <v>119080000</v>
      </c>
      <c r="E90" s="53">
        <f>SUM(E91:E115)</f>
        <v>9000000</v>
      </c>
      <c r="F90" s="118">
        <f>SUM(F91:F115)</f>
        <v>2000000</v>
      </c>
      <c r="G90" s="101">
        <f>SUM(D90:F90)</f>
        <v>130080000</v>
      </c>
      <c r="H90" s="42">
        <v>120384942.88145451</v>
      </c>
    </row>
    <row r="91" spans="1:9" x14ac:dyDescent="0.2">
      <c r="A91" s="120"/>
      <c r="B91" s="121">
        <v>421111</v>
      </c>
      <c r="C91" s="121" t="s">
        <v>22</v>
      </c>
      <c r="D91" s="122">
        <v>2800000</v>
      </c>
      <c r="E91" s="123"/>
      <c r="F91" s="123">
        <v>100000</v>
      </c>
      <c r="G91" s="124">
        <f>SUM(D91:F91)</f>
        <v>2900000</v>
      </c>
      <c r="H91" s="36">
        <v>2871854.9345454546</v>
      </c>
    </row>
    <row r="92" spans="1:9" x14ac:dyDescent="0.2">
      <c r="A92" s="120"/>
      <c r="B92" s="121">
        <v>421211</v>
      </c>
      <c r="C92" s="125" t="s">
        <v>66</v>
      </c>
      <c r="D92" s="122">
        <v>28000000</v>
      </c>
      <c r="E92" s="123"/>
      <c r="F92" s="123"/>
      <c r="G92" s="124">
        <f>SUM(D92:F92)</f>
        <v>28000000</v>
      </c>
      <c r="H92" s="36">
        <v>28084051.127999999</v>
      </c>
      <c r="I92" s="126"/>
    </row>
    <row r="93" spans="1:9" x14ac:dyDescent="0.2">
      <c r="A93" s="120"/>
      <c r="B93" s="121">
        <v>4212221</v>
      </c>
      <c r="C93" s="125" t="s">
        <v>205</v>
      </c>
      <c r="D93" s="122">
        <v>500000</v>
      </c>
      <c r="E93" s="123"/>
      <c r="F93" s="123"/>
      <c r="G93" s="124">
        <f t="shared" ref="G93:G115" si="7">SUM(D93:F93)</f>
        <v>500000</v>
      </c>
      <c r="H93" s="36">
        <v>393460.36363636365</v>
      </c>
      <c r="I93" s="126"/>
    </row>
    <row r="94" spans="1:9" x14ac:dyDescent="0.2">
      <c r="A94" s="120"/>
      <c r="B94" s="121">
        <v>421222</v>
      </c>
      <c r="C94" s="125" t="s">
        <v>67</v>
      </c>
      <c r="D94" s="122">
        <v>1800000</v>
      </c>
      <c r="E94" s="123"/>
      <c r="F94" s="123"/>
      <c r="G94" s="124">
        <f t="shared" si="7"/>
        <v>1800000</v>
      </c>
      <c r="H94" s="36">
        <v>1577093.4327272726</v>
      </c>
    </row>
    <row r="95" spans="1:9" x14ac:dyDescent="0.2">
      <c r="A95" s="120"/>
      <c r="B95" s="121">
        <v>421223</v>
      </c>
      <c r="C95" s="125" t="s">
        <v>68</v>
      </c>
      <c r="D95" s="122">
        <v>150000</v>
      </c>
      <c r="E95" s="123"/>
      <c r="F95" s="123"/>
      <c r="G95" s="124">
        <f t="shared" si="7"/>
        <v>150000</v>
      </c>
      <c r="H95" s="36">
        <v>100363.63636363637</v>
      </c>
      <c r="I95" s="126"/>
    </row>
    <row r="96" spans="1:9" x14ac:dyDescent="0.2">
      <c r="A96" s="120"/>
      <c r="B96" s="121">
        <v>421224</v>
      </c>
      <c r="C96" s="125" t="s">
        <v>69</v>
      </c>
      <c r="D96" s="122">
        <v>9000000</v>
      </c>
      <c r="E96" s="123"/>
      <c r="F96" s="123"/>
      <c r="G96" s="124">
        <f t="shared" si="7"/>
        <v>9000000</v>
      </c>
      <c r="H96" s="36">
        <v>8846349.0654545445</v>
      </c>
      <c r="I96" s="126"/>
    </row>
    <row r="97" spans="1:9" x14ac:dyDescent="0.2">
      <c r="A97" s="120"/>
      <c r="B97" s="121">
        <v>421225</v>
      </c>
      <c r="C97" s="125" t="s">
        <v>70</v>
      </c>
      <c r="D97" s="122">
        <v>17000000</v>
      </c>
      <c r="E97" s="123"/>
      <c r="F97" s="123"/>
      <c r="G97" s="124">
        <f t="shared" si="7"/>
        <v>17000000</v>
      </c>
      <c r="H97" s="36">
        <v>16130271.054545455</v>
      </c>
    </row>
    <row r="98" spans="1:9" x14ac:dyDescent="0.2">
      <c r="A98" s="120"/>
      <c r="B98" s="31">
        <v>421311</v>
      </c>
      <c r="C98" s="127" t="s">
        <v>163</v>
      </c>
      <c r="D98" s="128">
        <v>10000000</v>
      </c>
      <c r="E98" s="123"/>
      <c r="F98" s="123"/>
      <c r="G98" s="124">
        <f t="shared" si="7"/>
        <v>10000000</v>
      </c>
      <c r="H98" s="36">
        <v>9888119.8920000009</v>
      </c>
    </row>
    <row r="99" spans="1:9" x14ac:dyDescent="0.2">
      <c r="A99" s="120"/>
      <c r="B99" s="31">
        <v>421321</v>
      </c>
      <c r="C99" s="31" t="s">
        <v>228</v>
      </c>
      <c r="D99" s="128">
        <v>950000</v>
      </c>
      <c r="E99" s="123"/>
      <c r="F99" s="123"/>
      <c r="G99" s="124">
        <f t="shared" si="7"/>
        <v>950000</v>
      </c>
      <c r="H99" s="36">
        <v>911760</v>
      </c>
    </row>
    <row r="100" spans="1:9" x14ac:dyDescent="0.2">
      <c r="A100" s="120"/>
      <c r="B100" s="31">
        <v>4213211</v>
      </c>
      <c r="C100" s="31" t="s">
        <v>227</v>
      </c>
      <c r="D100" s="128">
        <v>300000</v>
      </c>
      <c r="E100" s="123"/>
      <c r="F100" s="123"/>
      <c r="G100" s="124">
        <f t="shared" si="7"/>
        <v>300000</v>
      </c>
      <c r="H100" s="36">
        <v>255709.09090909088</v>
      </c>
    </row>
    <row r="101" spans="1:9" x14ac:dyDescent="0.2">
      <c r="A101" s="120"/>
      <c r="B101" s="31">
        <v>421322</v>
      </c>
      <c r="C101" s="127" t="s">
        <v>164</v>
      </c>
      <c r="D101" s="128">
        <v>5500000</v>
      </c>
      <c r="E101" s="123"/>
      <c r="F101" s="123"/>
      <c r="G101" s="124">
        <f t="shared" si="7"/>
        <v>5500000</v>
      </c>
      <c r="H101" s="36">
        <v>463824</v>
      </c>
    </row>
    <row r="102" spans="1:9" x14ac:dyDescent="0.2">
      <c r="A102" s="120"/>
      <c r="B102" s="31">
        <v>421324</v>
      </c>
      <c r="C102" s="31" t="s">
        <v>71</v>
      </c>
      <c r="D102" s="128">
        <v>400000</v>
      </c>
      <c r="E102" s="123"/>
      <c r="F102" s="123"/>
      <c r="G102" s="124">
        <f t="shared" si="7"/>
        <v>400000</v>
      </c>
      <c r="H102" s="36">
        <v>378173.45454545453</v>
      </c>
    </row>
    <row r="103" spans="1:9" x14ac:dyDescent="0.2">
      <c r="A103" s="120"/>
      <c r="B103" s="31">
        <v>4213241</v>
      </c>
      <c r="C103" s="127" t="s">
        <v>203</v>
      </c>
      <c r="D103" s="128">
        <v>7960000</v>
      </c>
      <c r="E103" s="123"/>
      <c r="F103" s="123"/>
      <c r="G103" s="124">
        <f t="shared" si="7"/>
        <v>7960000</v>
      </c>
      <c r="H103" s="36">
        <v>6693381.8181818184</v>
      </c>
      <c r="I103" s="126"/>
    </row>
    <row r="104" spans="1:9" x14ac:dyDescent="0.2">
      <c r="A104" s="120"/>
      <c r="B104" s="31">
        <v>421325</v>
      </c>
      <c r="C104" s="31" t="s">
        <v>72</v>
      </c>
      <c r="D104" s="128">
        <v>28000000</v>
      </c>
      <c r="E104" s="123"/>
      <c r="F104" s="123"/>
      <c r="G104" s="124">
        <f t="shared" si="7"/>
        <v>28000000</v>
      </c>
      <c r="H104" s="36">
        <v>27651019.200000003</v>
      </c>
    </row>
    <row r="105" spans="1:9" x14ac:dyDescent="0.2">
      <c r="A105" s="120"/>
      <c r="B105" s="31">
        <v>421391</v>
      </c>
      <c r="C105" s="31" t="s">
        <v>73</v>
      </c>
      <c r="D105" s="128">
        <v>0</v>
      </c>
      <c r="E105" s="123"/>
      <c r="F105" s="123"/>
      <c r="G105" s="124">
        <f t="shared" si="7"/>
        <v>0</v>
      </c>
      <c r="H105" s="36">
        <v>0</v>
      </c>
    </row>
    <row r="106" spans="1:9" x14ac:dyDescent="0.2">
      <c r="A106" s="120"/>
      <c r="B106" s="31">
        <v>421392</v>
      </c>
      <c r="C106" s="31" t="s">
        <v>74</v>
      </c>
      <c r="D106" s="128">
        <v>50000</v>
      </c>
      <c r="E106" s="123"/>
      <c r="F106" s="123"/>
      <c r="G106" s="124">
        <f t="shared" si="7"/>
        <v>50000</v>
      </c>
      <c r="H106" s="36">
        <v>48261.818181818184</v>
      </c>
    </row>
    <row r="107" spans="1:9" x14ac:dyDescent="0.2">
      <c r="A107" s="120"/>
      <c r="B107" s="31">
        <v>421411</v>
      </c>
      <c r="C107" s="121" t="s">
        <v>75</v>
      </c>
      <c r="D107" s="128">
        <v>3300000</v>
      </c>
      <c r="E107" s="123"/>
      <c r="F107" s="123"/>
      <c r="G107" s="124">
        <f t="shared" si="7"/>
        <v>3300000</v>
      </c>
      <c r="H107" s="36">
        <v>3267687.7199999997</v>
      </c>
    </row>
    <row r="108" spans="1:9" x14ac:dyDescent="0.2">
      <c r="A108" s="120"/>
      <c r="B108" s="31">
        <v>421412</v>
      </c>
      <c r="C108" s="121" t="s">
        <v>76</v>
      </c>
      <c r="D108" s="128">
        <v>400000</v>
      </c>
      <c r="E108" s="123"/>
      <c r="F108" s="123"/>
      <c r="G108" s="124">
        <f t="shared" si="7"/>
        <v>400000</v>
      </c>
      <c r="H108" s="36">
        <v>342854.43599999999</v>
      </c>
    </row>
    <row r="109" spans="1:9" x14ac:dyDescent="0.2">
      <c r="A109" s="120"/>
      <c r="B109" s="31">
        <v>421414</v>
      </c>
      <c r="C109" s="121" t="s">
        <v>77</v>
      </c>
      <c r="D109" s="128">
        <v>1500000</v>
      </c>
      <c r="E109" s="123"/>
      <c r="F109" s="123"/>
      <c r="G109" s="124">
        <f t="shared" si="7"/>
        <v>1500000</v>
      </c>
      <c r="H109" s="36">
        <v>1496034.3599999999</v>
      </c>
    </row>
    <row r="110" spans="1:9" x14ac:dyDescent="0.2">
      <c r="A110" s="120"/>
      <c r="B110" s="31">
        <v>421421</v>
      </c>
      <c r="C110" s="121" t="s">
        <v>78</v>
      </c>
      <c r="D110" s="128">
        <v>250000</v>
      </c>
      <c r="E110" s="123"/>
      <c r="F110" s="123"/>
      <c r="G110" s="124">
        <f t="shared" si="7"/>
        <v>250000</v>
      </c>
      <c r="H110" s="36">
        <v>229090.90909090912</v>
      </c>
    </row>
    <row r="111" spans="1:9" x14ac:dyDescent="0.2">
      <c r="A111" s="120"/>
      <c r="B111" s="31">
        <v>421512</v>
      </c>
      <c r="C111" s="129" t="s">
        <v>79</v>
      </c>
      <c r="D111" s="128">
        <v>70000</v>
      </c>
      <c r="E111" s="123"/>
      <c r="F111" s="123"/>
      <c r="G111" s="124">
        <f t="shared" si="7"/>
        <v>70000</v>
      </c>
      <c r="H111" s="36">
        <v>53009.454545454544</v>
      </c>
    </row>
    <row r="112" spans="1:9" x14ac:dyDescent="0.2">
      <c r="A112" s="120"/>
      <c r="B112" s="31">
        <v>421519</v>
      </c>
      <c r="C112" s="129" t="s">
        <v>80</v>
      </c>
      <c r="D112" s="128">
        <v>0</v>
      </c>
      <c r="E112" s="123">
        <v>9000000</v>
      </c>
      <c r="F112" s="123"/>
      <c r="G112" s="124">
        <f t="shared" si="7"/>
        <v>9000000</v>
      </c>
      <c r="H112" s="36">
        <v>8400455.1927272733</v>
      </c>
      <c r="I112" s="126"/>
    </row>
    <row r="113" spans="1:8" x14ac:dyDescent="0.2">
      <c r="A113" s="120"/>
      <c r="B113" s="31">
        <v>421521</v>
      </c>
      <c r="C113" s="129" t="s">
        <v>81</v>
      </c>
      <c r="D113" s="128">
        <v>600000</v>
      </c>
      <c r="E113" s="123"/>
      <c r="F113" s="123"/>
      <c r="G113" s="124">
        <f t="shared" si="7"/>
        <v>600000</v>
      </c>
      <c r="H113" s="36">
        <v>490575.27272727271</v>
      </c>
    </row>
    <row r="114" spans="1:8" x14ac:dyDescent="0.2">
      <c r="A114" s="120"/>
      <c r="B114" s="31">
        <v>421619</v>
      </c>
      <c r="C114" s="130" t="s">
        <v>181</v>
      </c>
      <c r="D114" s="128"/>
      <c r="E114" s="123"/>
      <c r="F114" s="123">
        <v>1900000</v>
      </c>
      <c r="G114" s="124">
        <f t="shared" si="7"/>
        <v>1900000</v>
      </c>
      <c r="H114" s="36">
        <v>1805125.4836363639</v>
      </c>
    </row>
    <row r="115" spans="1:8" x14ac:dyDescent="0.2">
      <c r="A115" s="120"/>
      <c r="B115" s="31">
        <v>421625</v>
      </c>
      <c r="C115" s="130" t="s">
        <v>169</v>
      </c>
      <c r="D115" s="128">
        <v>550000</v>
      </c>
      <c r="E115" s="123"/>
      <c r="F115" s="123"/>
      <c r="G115" s="124">
        <f t="shared" si="7"/>
        <v>550000</v>
      </c>
      <c r="H115" s="36">
        <v>6417.1636363636362</v>
      </c>
    </row>
    <row r="116" spans="1:8" x14ac:dyDescent="0.2">
      <c r="A116" s="120"/>
      <c r="B116" s="131">
        <v>422</v>
      </c>
      <c r="C116" s="131" t="s">
        <v>9</v>
      </c>
      <c r="D116" s="132">
        <f>SUM(D117:D124)</f>
        <v>0</v>
      </c>
      <c r="E116" s="133">
        <f t="shared" ref="E116:F116" si="8">SUM(E117:E124)</f>
        <v>0</v>
      </c>
      <c r="F116" s="134">
        <f t="shared" si="8"/>
        <v>40000</v>
      </c>
      <c r="G116" s="135">
        <f>SUM(D116:F116)</f>
        <v>40000</v>
      </c>
      <c r="H116" s="136">
        <v>20175.032727272726</v>
      </c>
    </row>
    <row r="117" spans="1:8" x14ac:dyDescent="0.2">
      <c r="A117" s="120"/>
      <c r="B117" s="31">
        <v>422111</v>
      </c>
      <c r="C117" s="31" t="s">
        <v>194</v>
      </c>
      <c r="D117" s="128"/>
      <c r="E117" s="137"/>
      <c r="F117" s="123"/>
      <c r="G117" s="124">
        <f t="shared" ref="G117:G124" si="9">SUM(D117:F117)</f>
        <v>0</v>
      </c>
      <c r="H117" s="36">
        <v>0</v>
      </c>
    </row>
    <row r="118" spans="1:8" x14ac:dyDescent="0.2">
      <c r="A118" s="120"/>
      <c r="B118" s="31">
        <v>422121</v>
      </c>
      <c r="C118" s="31" t="s">
        <v>82</v>
      </c>
      <c r="D118" s="128"/>
      <c r="E118" s="137"/>
      <c r="F118" s="123"/>
      <c r="G118" s="124">
        <f t="shared" si="9"/>
        <v>0</v>
      </c>
      <c r="H118" s="36">
        <v>0</v>
      </c>
    </row>
    <row r="119" spans="1:8" x14ac:dyDescent="0.2">
      <c r="A119" s="120"/>
      <c r="B119" s="31">
        <v>422131</v>
      </c>
      <c r="C119" s="31" t="s">
        <v>83</v>
      </c>
      <c r="D119" s="128"/>
      <c r="E119" s="137"/>
      <c r="F119" s="123"/>
      <c r="G119" s="124">
        <f t="shared" si="9"/>
        <v>0</v>
      </c>
      <c r="H119" s="36">
        <v>0</v>
      </c>
    </row>
    <row r="120" spans="1:8" x14ac:dyDescent="0.2">
      <c r="A120" s="120"/>
      <c r="B120" s="31">
        <v>422199</v>
      </c>
      <c r="C120" s="31" t="s">
        <v>84</v>
      </c>
      <c r="D120" s="128"/>
      <c r="E120" s="137"/>
      <c r="F120" s="123"/>
      <c r="G120" s="124">
        <f t="shared" si="9"/>
        <v>0</v>
      </c>
      <c r="H120" s="36">
        <v>0</v>
      </c>
    </row>
    <row r="121" spans="1:8" x14ac:dyDescent="0.2">
      <c r="A121" s="120"/>
      <c r="B121" s="31">
        <v>422211</v>
      </c>
      <c r="C121" s="127" t="s">
        <v>196</v>
      </c>
      <c r="D121" s="128"/>
      <c r="E121" s="137"/>
      <c r="F121" s="123"/>
      <c r="G121" s="124">
        <f t="shared" si="9"/>
        <v>0</v>
      </c>
      <c r="H121" s="36">
        <v>0</v>
      </c>
    </row>
    <row r="122" spans="1:8" x14ac:dyDescent="0.2">
      <c r="A122" s="120"/>
      <c r="B122" s="31">
        <v>422231</v>
      </c>
      <c r="C122" s="127" t="s">
        <v>165</v>
      </c>
      <c r="D122" s="128"/>
      <c r="E122" s="137"/>
      <c r="F122" s="123"/>
      <c r="G122" s="124">
        <f t="shared" si="9"/>
        <v>0</v>
      </c>
      <c r="H122" s="36">
        <v>0</v>
      </c>
    </row>
    <row r="123" spans="1:8" x14ac:dyDescent="0.2">
      <c r="A123" s="120"/>
      <c r="B123" s="31">
        <v>422392</v>
      </c>
      <c r="C123" s="31" t="s">
        <v>85</v>
      </c>
      <c r="D123" s="128"/>
      <c r="E123" s="137"/>
      <c r="F123" s="123"/>
      <c r="G123" s="124">
        <f t="shared" si="9"/>
        <v>0</v>
      </c>
      <c r="H123" s="36">
        <v>0</v>
      </c>
    </row>
    <row r="124" spans="1:8" x14ac:dyDescent="0.2">
      <c r="A124" s="120"/>
      <c r="B124" s="31">
        <v>422911</v>
      </c>
      <c r="C124" s="31" t="s">
        <v>170</v>
      </c>
      <c r="D124" s="128"/>
      <c r="E124" s="137"/>
      <c r="F124" s="123">
        <v>40000</v>
      </c>
      <c r="G124" s="124">
        <f t="shared" si="9"/>
        <v>40000</v>
      </c>
      <c r="H124" s="36">
        <v>20175.032727272726</v>
      </c>
    </row>
    <row r="125" spans="1:8" x14ac:dyDescent="0.2">
      <c r="A125" s="120"/>
      <c r="B125" s="131">
        <v>423</v>
      </c>
      <c r="C125" s="131" t="s">
        <v>10</v>
      </c>
      <c r="D125" s="132">
        <f>SUM(D126:D144)</f>
        <v>56200000</v>
      </c>
      <c r="E125" s="133">
        <f>SUM(E126:E144)</f>
        <v>154000</v>
      </c>
      <c r="F125" s="134">
        <f>SUM(F126:F144)</f>
        <v>13150000</v>
      </c>
      <c r="G125" s="135">
        <f>SUM(D125:F125)</f>
        <v>69504000</v>
      </c>
      <c r="H125" s="136">
        <v>59761822.801090911</v>
      </c>
    </row>
    <row r="126" spans="1:8" x14ac:dyDescent="0.2">
      <c r="A126" s="120"/>
      <c r="B126" s="31">
        <v>423211</v>
      </c>
      <c r="C126" s="31" t="s">
        <v>87</v>
      </c>
      <c r="D126" s="128">
        <v>4000000</v>
      </c>
      <c r="E126" s="137"/>
      <c r="F126" s="123">
        <v>0</v>
      </c>
      <c r="G126" s="124">
        <f t="shared" si="6"/>
        <v>4000000</v>
      </c>
      <c r="H126" s="36">
        <v>1348363.6363636365</v>
      </c>
    </row>
    <row r="127" spans="1:8" x14ac:dyDescent="0.2">
      <c r="A127" s="120"/>
      <c r="B127" s="31">
        <v>423221</v>
      </c>
      <c r="C127" s="31" t="s">
        <v>86</v>
      </c>
      <c r="D127" s="128">
        <v>600000</v>
      </c>
      <c r="E127" s="137"/>
      <c r="F127" s="123"/>
      <c r="G127" s="124">
        <f t="shared" si="6"/>
        <v>600000</v>
      </c>
      <c r="H127" s="36">
        <v>425767.12363636366</v>
      </c>
    </row>
    <row r="128" spans="1:8" x14ac:dyDescent="0.2">
      <c r="A128" s="120"/>
      <c r="B128" s="31">
        <v>423291</v>
      </c>
      <c r="C128" s="31" t="s">
        <v>188</v>
      </c>
      <c r="D128" s="128"/>
      <c r="E128" s="137"/>
      <c r="F128" s="123">
        <v>2500000</v>
      </c>
      <c r="G128" s="124">
        <f t="shared" si="6"/>
        <v>2500000</v>
      </c>
      <c r="H128" s="36">
        <v>2781556.3636363638</v>
      </c>
    </row>
    <row r="129" spans="1:10" x14ac:dyDescent="0.2">
      <c r="A129" s="120"/>
      <c r="B129" s="31">
        <v>423311</v>
      </c>
      <c r="C129" s="31" t="s">
        <v>11</v>
      </c>
      <c r="D129" s="128"/>
      <c r="E129" s="137"/>
      <c r="F129" s="123">
        <v>4000000</v>
      </c>
      <c r="G129" s="124">
        <f t="shared" si="6"/>
        <v>4000000</v>
      </c>
      <c r="H129" s="36">
        <v>5371605.8181818184</v>
      </c>
    </row>
    <row r="130" spans="1:10" x14ac:dyDescent="0.2">
      <c r="A130" s="120"/>
      <c r="B130" s="31">
        <v>423321</v>
      </c>
      <c r="C130" s="31" t="s">
        <v>88</v>
      </c>
      <c r="D130" s="128">
        <v>150000</v>
      </c>
      <c r="E130" s="137"/>
      <c r="F130" s="123"/>
      <c r="G130" s="124">
        <f t="shared" si="6"/>
        <v>150000</v>
      </c>
      <c r="H130" s="36">
        <v>111861.81818181818</v>
      </c>
    </row>
    <row r="131" spans="1:10" x14ac:dyDescent="0.2">
      <c r="A131" s="120"/>
      <c r="B131" s="31">
        <v>423413</v>
      </c>
      <c r="C131" s="31" t="s">
        <v>89</v>
      </c>
      <c r="D131" s="128">
        <v>400000</v>
      </c>
      <c r="E131" s="137"/>
      <c r="F131" s="123"/>
      <c r="G131" s="124">
        <f t="shared" si="6"/>
        <v>400000</v>
      </c>
      <c r="H131" s="36">
        <v>0</v>
      </c>
    </row>
    <row r="132" spans="1:10" x14ac:dyDescent="0.2">
      <c r="A132" s="120"/>
      <c r="B132" s="31">
        <v>423432</v>
      </c>
      <c r="C132" s="31" t="s">
        <v>90</v>
      </c>
      <c r="D132" s="128">
        <v>50000</v>
      </c>
      <c r="E132" s="137"/>
      <c r="F132" s="123">
        <v>0</v>
      </c>
      <c r="G132" s="124">
        <f t="shared" si="6"/>
        <v>50000</v>
      </c>
      <c r="H132" s="36">
        <v>51000</v>
      </c>
    </row>
    <row r="133" spans="1:10" ht="25.5" x14ac:dyDescent="0.2">
      <c r="A133" s="120"/>
      <c r="B133" s="31">
        <v>423521</v>
      </c>
      <c r="C133" s="129" t="s">
        <v>237</v>
      </c>
      <c r="D133" s="128"/>
      <c r="E133" s="137"/>
      <c r="F133" s="123">
        <v>1700000</v>
      </c>
      <c r="G133" s="124">
        <f t="shared" si="6"/>
        <v>1700000</v>
      </c>
      <c r="H133" s="36">
        <v>1680000</v>
      </c>
    </row>
    <row r="134" spans="1:10" x14ac:dyDescent="0.2">
      <c r="A134" s="120"/>
      <c r="B134" s="31">
        <v>423591</v>
      </c>
      <c r="C134" s="129" t="s">
        <v>184</v>
      </c>
      <c r="D134" s="128"/>
      <c r="E134" s="137"/>
      <c r="F134" s="123">
        <v>2200000</v>
      </c>
      <c r="G134" s="124">
        <f t="shared" si="6"/>
        <v>2200000</v>
      </c>
      <c r="H134" s="36">
        <v>1952495.5559999999</v>
      </c>
    </row>
    <row r="135" spans="1:10" x14ac:dyDescent="0.2">
      <c r="A135" s="120"/>
      <c r="B135" s="31">
        <v>4235911</v>
      </c>
      <c r="C135" s="130" t="s">
        <v>185</v>
      </c>
      <c r="D135" s="128"/>
      <c r="E135" s="137"/>
      <c r="F135" s="123">
        <v>1100000</v>
      </c>
      <c r="G135" s="124">
        <f t="shared" si="6"/>
        <v>1100000</v>
      </c>
      <c r="H135" s="36">
        <v>918815.97599999991</v>
      </c>
    </row>
    <row r="136" spans="1:10" x14ac:dyDescent="0.2">
      <c r="A136" s="120"/>
      <c r="B136" s="31">
        <v>4235912</v>
      </c>
      <c r="C136" s="130" t="s">
        <v>62</v>
      </c>
      <c r="D136" s="128"/>
      <c r="E136" s="137"/>
      <c r="F136" s="123">
        <v>100000</v>
      </c>
      <c r="G136" s="124">
        <f t="shared" si="6"/>
        <v>100000</v>
      </c>
      <c r="H136" s="36">
        <v>97587.272727272721</v>
      </c>
    </row>
    <row r="137" spans="1:10" x14ac:dyDescent="0.2">
      <c r="A137" s="225"/>
      <c r="B137" s="226">
        <v>423599</v>
      </c>
      <c r="C137" s="231" t="s">
        <v>204</v>
      </c>
      <c r="D137" s="232">
        <v>5000000</v>
      </c>
      <c r="E137" s="233">
        <v>154000</v>
      </c>
      <c r="F137" s="234">
        <v>0</v>
      </c>
      <c r="G137" s="230">
        <f t="shared" ref="G137:G173" si="10">SUM(D137:F137)</f>
        <v>5154000</v>
      </c>
      <c r="H137" s="36">
        <v>1472452.3636363635</v>
      </c>
      <c r="I137" s="10" t="s">
        <v>235</v>
      </c>
    </row>
    <row r="138" spans="1:10" x14ac:dyDescent="0.2">
      <c r="A138" s="120"/>
      <c r="B138" s="31">
        <v>423611</v>
      </c>
      <c r="C138" s="129" t="s">
        <v>25</v>
      </c>
      <c r="D138" s="128">
        <v>22000000</v>
      </c>
      <c r="E138" s="137"/>
      <c r="F138" s="123"/>
      <c r="G138" s="124">
        <f t="shared" si="10"/>
        <v>22000000</v>
      </c>
      <c r="H138" s="36">
        <v>21533711.039999999</v>
      </c>
    </row>
    <row r="139" spans="1:10" x14ac:dyDescent="0.2">
      <c r="A139" s="120"/>
      <c r="B139" s="31">
        <v>423711</v>
      </c>
      <c r="C139" s="31" t="s">
        <v>12</v>
      </c>
      <c r="D139" s="128"/>
      <c r="E139" s="137"/>
      <c r="F139" s="123">
        <v>300000</v>
      </c>
      <c r="G139" s="124">
        <f t="shared" si="10"/>
        <v>300000</v>
      </c>
      <c r="H139" s="36">
        <v>197669.4981818182</v>
      </c>
    </row>
    <row r="140" spans="1:10" x14ac:dyDescent="0.2">
      <c r="A140" s="120"/>
      <c r="B140" s="31">
        <v>423712</v>
      </c>
      <c r="C140" s="31" t="s">
        <v>91</v>
      </c>
      <c r="D140" s="128"/>
      <c r="E140" s="137"/>
      <c r="F140" s="123">
        <v>50000</v>
      </c>
      <c r="G140" s="124">
        <f t="shared" si="10"/>
        <v>50000</v>
      </c>
      <c r="H140" s="36">
        <v>0</v>
      </c>
    </row>
    <row r="141" spans="1:10" x14ac:dyDescent="0.2">
      <c r="A141" s="120"/>
      <c r="B141" s="31">
        <v>423911</v>
      </c>
      <c r="C141" s="127" t="s">
        <v>63</v>
      </c>
      <c r="D141" s="128">
        <v>15000000</v>
      </c>
      <c r="E141" s="137"/>
      <c r="F141" s="123"/>
      <c r="G141" s="124">
        <f t="shared" si="10"/>
        <v>15000000</v>
      </c>
      <c r="H141" s="36">
        <v>16751761.439999998</v>
      </c>
      <c r="I141" s="126"/>
    </row>
    <row r="142" spans="1:10" x14ac:dyDescent="0.2">
      <c r="A142" s="120"/>
      <c r="B142" s="31">
        <v>4239111</v>
      </c>
      <c r="C142" s="127" t="s">
        <v>198</v>
      </c>
      <c r="D142" s="128">
        <v>9000000</v>
      </c>
      <c r="E142" s="137"/>
      <c r="F142" s="123"/>
      <c r="G142" s="124">
        <f t="shared" si="10"/>
        <v>9000000</v>
      </c>
      <c r="H142" s="36">
        <v>3887088.8727272721</v>
      </c>
    </row>
    <row r="143" spans="1:10" x14ac:dyDescent="0.2">
      <c r="A143" s="120"/>
      <c r="B143" s="31">
        <v>4239114</v>
      </c>
      <c r="C143" s="127" t="s">
        <v>187</v>
      </c>
      <c r="D143" s="128"/>
      <c r="E143" s="137"/>
      <c r="F143" s="123"/>
      <c r="G143" s="124">
        <f t="shared" si="10"/>
        <v>0</v>
      </c>
      <c r="H143" s="36">
        <v>0</v>
      </c>
    </row>
    <row r="144" spans="1:10" x14ac:dyDescent="0.2">
      <c r="A144" s="120"/>
      <c r="B144" s="31">
        <v>423912</v>
      </c>
      <c r="C144" s="127" t="s">
        <v>64</v>
      </c>
      <c r="D144" s="128"/>
      <c r="E144" s="137"/>
      <c r="F144" s="123">
        <v>1200000</v>
      </c>
      <c r="G144" s="124">
        <f t="shared" si="10"/>
        <v>1200000</v>
      </c>
      <c r="H144" s="36">
        <v>1180086.0218181817</v>
      </c>
      <c r="I144" s="9"/>
      <c r="J144" s="126"/>
    </row>
    <row r="145" spans="1:10" x14ac:dyDescent="0.2">
      <c r="A145" s="120"/>
      <c r="B145" s="131">
        <v>424</v>
      </c>
      <c r="C145" s="131" t="s">
        <v>13</v>
      </c>
      <c r="D145" s="132">
        <f>SUM(D146:D152)</f>
        <v>2820000</v>
      </c>
      <c r="E145" s="133">
        <f>SUM(E146:E152)</f>
        <v>0</v>
      </c>
      <c r="F145" s="134">
        <f>SUM(F146:F152)</f>
        <v>908000</v>
      </c>
      <c r="G145" s="135">
        <f>SUM(D145:F145)</f>
        <v>3728000</v>
      </c>
      <c r="H145" s="136">
        <v>3560996.182909091</v>
      </c>
      <c r="J145" s="126"/>
    </row>
    <row r="146" spans="1:10" x14ac:dyDescent="0.2">
      <c r="A146" s="120"/>
      <c r="B146" s="3">
        <v>424211</v>
      </c>
      <c r="C146" s="3" t="s">
        <v>216</v>
      </c>
      <c r="D146" s="132"/>
      <c r="E146" s="133"/>
      <c r="F146" s="150">
        <v>8000</v>
      </c>
      <c r="G146" s="124">
        <f>SUM(D146:F146)</f>
        <v>8000</v>
      </c>
      <c r="H146" s="136">
        <v>7527.272727272727</v>
      </c>
      <c r="J146" s="126"/>
    </row>
    <row r="147" spans="1:10" x14ac:dyDescent="0.2">
      <c r="A147" s="120"/>
      <c r="B147" s="31">
        <v>424311</v>
      </c>
      <c r="C147" s="127" t="s">
        <v>65</v>
      </c>
      <c r="D147" s="128">
        <v>600000</v>
      </c>
      <c r="E147" s="137"/>
      <c r="F147" s="123"/>
      <c r="G147" s="124">
        <f t="shared" ref="G147:G152" si="11">SUM(D147:F147)</f>
        <v>600000</v>
      </c>
      <c r="H147" s="36">
        <v>492874.36363636365</v>
      </c>
      <c r="J147" s="126"/>
    </row>
    <row r="148" spans="1:10" ht="25.5" x14ac:dyDescent="0.2">
      <c r="A148" s="120"/>
      <c r="B148" s="31">
        <v>424331</v>
      </c>
      <c r="C148" s="130" t="s">
        <v>168</v>
      </c>
      <c r="D148" s="128">
        <v>1000000</v>
      </c>
      <c r="E148" s="137"/>
      <c r="F148" s="123"/>
      <c r="G148" s="124">
        <f t="shared" si="11"/>
        <v>1000000</v>
      </c>
      <c r="H148" s="36">
        <v>942441.81818181812</v>
      </c>
    </row>
    <row r="149" spans="1:10" x14ac:dyDescent="0.2">
      <c r="A149" s="120"/>
      <c r="B149" s="31">
        <v>4243311</v>
      </c>
      <c r="C149" s="130" t="s">
        <v>171</v>
      </c>
      <c r="D149" s="128">
        <v>1100000</v>
      </c>
      <c r="E149" s="137"/>
      <c r="F149" s="123"/>
      <c r="G149" s="124">
        <f t="shared" si="11"/>
        <v>1100000</v>
      </c>
      <c r="H149" s="36">
        <v>1189947.9272727275</v>
      </c>
      <c r="I149" s="126"/>
    </row>
    <row r="150" spans="1:10" x14ac:dyDescent="0.2">
      <c r="A150" s="120"/>
      <c r="B150" s="31">
        <v>424351</v>
      </c>
      <c r="C150" s="127" t="s">
        <v>195</v>
      </c>
      <c r="D150" s="128"/>
      <c r="E150" s="137"/>
      <c r="F150" s="123">
        <v>900000</v>
      </c>
      <c r="G150" s="124">
        <f t="shared" si="11"/>
        <v>900000</v>
      </c>
      <c r="H150" s="36">
        <v>879113.89200000011</v>
      </c>
    </row>
    <row r="151" spans="1:10" ht="25.5" x14ac:dyDescent="0.2">
      <c r="A151" s="120"/>
      <c r="B151" s="31">
        <v>424911</v>
      </c>
      <c r="C151" s="130" t="s">
        <v>222</v>
      </c>
      <c r="D151" s="128">
        <v>20000</v>
      </c>
      <c r="E151" s="137"/>
      <c r="F151" s="123"/>
      <c r="G151" s="124">
        <f t="shared" si="11"/>
        <v>20000</v>
      </c>
      <c r="H151" s="36">
        <v>16363.636363636364</v>
      </c>
      <c r="I151" s="126"/>
    </row>
    <row r="152" spans="1:10" x14ac:dyDescent="0.2">
      <c r="A152" s="120"/>
      <c r="B152" s="31">
        <v>4249111</v>
      </c>
      <c r="C152" s="127" t="s">
        <v>190</v>
      </c>
      <c r="D152" s="128">
        <v>100000</v>
      </c>
      <c r="E152" s="137"/>
      <c r="F152" s="123"/>
      <c r="G152" s="124">
        <f t="shared" si="11"/>
        <v>100000</v>
      </c>
      <c r="H152" s="36">
        <v>32727.272727272728</v>
      </c>
    </row>
    <row r="153" spans="1:10" ht="25.5" x14ac:dyDescent="0.2">
      <c r="A153" s="120"/>
      <c r="B153" s="131">
        <v>425</v>
      </c>
      <c r="C153" s="138" t="s">
        <v>14</v>
      </c>
      <c r="D153" s="132">
        <f>SUM(D154:D173)</f>
        <v>44900000</v>
      </c>
      <c r="E153" s="133">
        <f>SUM(E154:E173)</f>
        <v>12183460</v>
      </c>
      <c r="F153" s="134">
        <f>SUM(F154:F173)</f>
        <v>0</v>
      </c>
      <c r="G153" s="135">
        <f>SUM(D153:F153)</f>
        <v>57083460</v>
      </c>
      <c r="H153" s="136">
        <v>37491608.170909092</v>
      </c>
    </row>
    <row r="154" spans="1:10" x14ac:dyDescent="0.2">
      <c r="A154" s="120"/>
      <c r="B154" s="31">
        <v>425111</v>
      </c>
      <c r="C154" s="31" t="s">
        <v>92</v>
      </c>
      <c r="D154" s="128">
        <v>550000</v>
      </c>
      <c r="E154" s="137"/>
      <c r="F154" s="123"/>
      <c r="G154" s="124">
        <f t="shared" si="10"/>
        <v>550000</v>
      </c>
      <c r="H154" s="36">
        <v>549563.84727272729</v>
      </c>
    </row>
    <row r="155" spans="1:10" x14ac:dyDescent="0.2">
      <c r="A155" s="120"/>
      <c r="B155" s="31">
        <v>425112</v>
      </c>
      <c r="C155" s="31" t="s">
        <v>172</v>
      </c>
      <c r="D155" s="128">
        <v>100000</v>
      </c>
      <c r="E155" s="137"/>
      <c r="F155" s="123"/>
      <c r="G155" s="124">
        <f t="shared" si="10"/>
        <v>100000</v>
      </c>
      <c r="H155" s="36">
        <v>54545.454545454544</v>
      </c>
    </row>
    <row r="156" spans="1:10" x14ac:dyDescent="0.2">
      <c r="A156" s="120"/>
      <c r="B156" s="31">
        <v>425113</v>
      </c>
      <c r="C156" s="31" t="s">
        <v>93</v>
      </c>
      <c r="D156" s="128">
        <v>600000</v>
      </c>
      <c r="E156" s="137"/>
      <c r="F156" s="123"/>
      <c r="G156" s="124">
        <f t="shared" si="10"/>
        <v>600000</v>
      </c>
      <c r="H156" s="36">
        <v>570235.13454545452</v>
      </c>
      <c r="I156" s="126"/>
    </row>
    <row r="157" spans="1:10" x14ac:dyDescent="0.2">
      <c r="A157" s="120"/>
      <c r="B157" s="31">
        <v>425115</v>
      </c>
      <c r="C157" s="31" t="s">
        <v>94</v>
      </c>
      <c r="D157" s="128">
        <v>300000</v>
      </c>
      <c r="E157" s="137"/>
      <c r="F157" s="123"/>
      <c r="G157" s="124">
        <f t="shared" si="10"/>
        <v>300000</v>
      </c>
      <c r="H157" s="36">
        <v>245356.26545454544</v>
      </c>
    </row>
    <row r="158" spans="1:10" x14ac:dyDescent="0.2">
      <c r="A158" s="120"/>
      <c r="B158" s="31">
        <v>425116</v>
      </c>
      <c r="C158" s="31" t="s">
        <v>95</v>
      </c>
      <c r="D158" s="128">
        <v>300000</v>
      </c>
      <c r="E158" s="137"/>
      <c r="F158" s="123"/>
      <c r="G158" s="124">
        <f t="shared" si="10"/>
        <v>300000</v>
      </c>
      <c r="H158" s="36">
        <v>307215.27272727271</v>
      </c>
    </row>
    <row r="159" spans="1:10" x14ac:dyDescent="0.2">
      <c r="A159" s="120"/>
      <c r="B159" s="31">
        <v>425117</v>
      </c>
      <c r="C159" s="31" t="s">
        <v>96</v>
      </c>
      <c r="D159" s="128">
        <v>30000</v>
      </c>
      <c r="E159" s="137"/>
      <c r="F159" s="123"/>
      <c r="G159" s="124">
        <f t="shared" si="10"/>
        <v>30000</v>
      </c>
      <c r="H159" s="36">
        <v>10909.09090909091</v>
      </c>
    </row>
    <row r="160" spans="1:10" x14ac:dyDescent="0.2">
      <c r="A160" s="120"/>
      <c r="B160" s="31">
        <v>4251171</v>
      </c>
      <c r="C160" s="127" t="s">
        <v>166</v>
      </c>
      <c r="D160" s="128">
        <v>650000</v>
      </c>
      <c r="E160" s="137"/>
      <c r="F160" s="123"/>
      <c r="G160" s="124">
        <f t="shared" si="10"/>
        <v>650000</v>
      </c>
      <c r="H160" s="36">
        <v>644883.05454545456</v>
      </c>
    </row>
    <row r="161" spans="1:14" ht="25.5" x14ac:dyDescent="0.2">
      <c r="A161" s="225"/>
      <c r="B161" s="226">
        <v>425119</v>
      </c>
      <c r="C161" s="227" t="s">
        <v>97</v>
      </c>
      <c r="D161" s="228">
        <v>1300000</v>
      </c>
      <c r="E161" s="229">
        <v>7000000</v>
      </c>
      <c r="F161" s="229"/>
      <c r="G161" s="230">
        <f t="shared" si="10"/>
        <v>8300000</v>
      </c>
      <c r="H161" s="36">
        <v>1274390.2472727273</v>
      </c>
      <c r="I161" s="10" t="s">
        <v>236</v>
      </c>
    </row>
    <row r="162" spans="1:14" x14ac:dyDescent="0.2">
      <c r="A162" s="120"/>
      <c r="B162" s="31">
        <v>425211</v>
      </c>
      <c r="C162" s="31" t="s">
        <v>98</v>
      </c>
      <c r="D162" s="128">
        <v>700000</v>
      </c>
      <c r="E162" s="137"/>
      <c r="F162" s="123"/>
      <c r="G162" s="124">
        <f t="shared" si="10"/>
        <v>700000</v>
      </c>
      <c r="H162" s="36">
        <v>619895.81454545446</v>
      </c>
    </row>
    <row r="163" spans="1:14" x14ac:dyDescent="0.2">
      <c r="A163" s="120"/>
      <c r="B163" s="31">
        <v>425221</v>
      </c>
      <c r="C163" s="31" t="s">
        <v>99</v>
      </c>
      <c r="D163" s="128">
        <v>100000</v>
      </c>
      <c r="E163" s="137"/>
      <c r="F163" s="123"/>
      <c r="G163" s="124">
        <f t="shared" si="10"/>
        <v>100000</v>
      </c>
      <c r="H163" s="36">
        <v>0</v>
      </c>
    </row>
    <row r="164" spans="1:14" x14ac:dyDescent="0.2">
      <c r="A164" s="120"/>
      <c r="B164" s="31">
        <v>425222</v>
      </c>
      <c r="C164" s="31" t="s">
        <v>100</v>
      </c>
      <c r="D164" s="128">
        <v>200000</v>
      </c>
      <c r="E164" s="137"/>
      <c r="F164" s="123"/>
      <c r="G164" s="124">
        <f t="shared" si="10"/>
        <v>200000</v>
      </c>
      <c r="H164" s="36">
        <v>161290.90909090909</v>
      </c>
    </row>
    <row r="165" spans="1:14" x14ac:dyDescent="0.2">
      <c r="A165" s="120"/>
      <c r="B165" s="5">
        <v>425223</v>
      </c>
      <c r="C165" s="6" t="s">
        <v>215</v>
      </c>
      <c r="D165" s="128">
        <v>100000</v>
      </c>
      <c r="E165" s="137"/>
      <c r="F165" s="123"/>
      <c r="G165" s="124">
        <f t="shared" si="10"/>
        <v>100000</v>
      </c>
      <c r="H165" s="36">
        <v>84987.272727272721</v>
      </c>
    </row>
    <row r="166" spans="1:14" x14ac:dyDescent="0.2">
      <c r="A166" s="120"/>
      <c r="B166" s="31">
        <v>425224</v>
      </c>
      <c r="C166" s="31" t="s">
        <v>101</v>
      </c>
      <c r="D166" s="128">
        <v>1800000</v>
      </c>
      <c r="E166" s="137"/>
      <c r="F166" s="123"/>
      <c r="G166" s="124">
        <f t="shared" si="10"/>
        <v>1800000</v>
      </c>
      <c r="H166" s="36">
        <v>1785131.7818181817</v>
      </c>
    </row>
    <row r="167" spans="1:14" x14ac:dyDescent="0.2">
      <c r="A167" s="120"/>
      <c r="B167" s="31">
        <v>425225</v>
      </c>
      <c r="C167" s="31" t="s">
        <v>102</v>
      </c>
      <c r="D167" s="128">
        <v>500000</v>
      </c>
      <c r="E167" s="137"/>
      <c r="F167" s="123"/>
      <c r="G167" s="124">
        <f t="shared" si="10"/>
        <v>500000</v>
      </c>
      <c r="H167" s="36">
        <v>442080</v>
      </c>
    </row>
    <row r="168" spans="1:14" x14ac:dyDescent="0.2">
      <c r="A168" s="120"/>
      <c r="B168" s="31">
        <v>425229</v>
      </c>
      <c r="C168" s="31" t="s">
        <v>103</v>
      </c>
      <c r="D168" s="128">
        <v>200000</v>
      </c>
      <c r="E168" s="137"/>
      <c r="F168" s="123"/>
      <c r="G168" s="124">
        <f t="shared" si="10"/>
        <v>200000</v>
      </c>
      <c r="H168" s="36">
        <v>153595.41818181818</v>
      </c>
      <c r="N168" s="140"/>
    </row>
    <row r="169" spans="1:14" x14ac:dyDescent="0.2">
      <c r="A169" s="120"/>
      <c r="B169" s="31">
        <v>425251</v>
      </c>
      <c r="C169" s="31" t="s">
        <v>104</v>
      </c>
      <c r="D169" s="128">
        <v>36000000</v>
      </c>
      <c r="E169" s="137">
        <v>5183460</v>
      </c>
      <c r="F169" s="123"/>
      <c r="G169" s="124">
        <f t="shared" si="10"/>
        <v>41183460</v>
      </c>
      <c r="H169" s="36">
        <v>29374228.974545456</v>
      </c>
    </row>
    <row r="170" spans="1:14" x14ac:dyDescent="0.2">
      <c r="A170" s="120"/>
      <c r="B170" s="31">
        <v>4252511</v>
      </c>
      <c r="C170" s="31" t="s">
        <v>105</v>
      </c>
      <c r="D170" s="128">
        <v>600000</v>
      </c>
      <c r="E170" s="137"/>
      <c r="F170" s="123"/>
      <c r="G170" s="124">
        <f t="shared" si="10"/>
        <v>600000</v>
      </c>
      <c r="H170" s="36">
        <v>502617.74181818182</v>
      </c>
    </row>
    <row r="171" spans="1:14" x14ac:dyDescent="0.2">
      <c r="A171" s="120"/>
      <c r="B171" s="31">
        <v>425252</v>
      </c>
      <c r="C171" s="31" t="s">
        <v>106</v>
      </c>
      <c r="D171" s="128">
        <v>400000</v>
      </c>
      <c r="E171" s="137"/>
      <c r="F171" s="123"/>
      <c r="G171" s="124">
        <f t="shared" si="10"/>
        <v>400000</v>
      </c>
      <c r="H171" s="36">
        <v>407424.4363636364</v>
      </c>
    </row>
    <row r="172" spans="1:14" x14ac:dyDescent="0.2">
      <c r="A172" s="120"/>
      <c r="B172" s="31">
        <v>425253</v>
      </c>
      <c r="C172" s="31" t="s">
        <v>107</v>
      </c>
      <c r="D172" s="128">
        <v>120000</v>
      </c>
      <c r="E172" s="137"/>
      <c r="F172" s="123"/>
      <c r="G172" s="124">
        <f t="shared" si="10"/>
        <v>120000</v>
      </c>
      <c r="H172" s="36">
        <v>0</v>
      </c>
    </row>
    <row r="173" spans="1:14" x14ac:dyDescent="0.2">
      <c r="A173" s="120"/>
      <c r="B173" s="31">
        <v>425281</v>
      </c>
      <c r="C173" s="127" t="s">
        <v>175</v>
      </c>
      <c r="D173" s="128">
        <v>350000</v>
      </c>
      <c r="E173" s="137"/>
      <c r="F173" s="123"/>
      <c r="G173" s="124">
        <f t="shared" si="10"/>
        <v>350000</v>
      </c>
      <c r="H173" s="36">
        <v>303257.45454545453</v>
      </c>
    </row>
    <row r="174" spans="1:14" x14ac:dyDescent="0.2">
      <c r="A174" s="120"/>
      <c r="B174" s="131">
        <v>426</v>
      </c>
      <c r="C174" s="131" t="s">
        <v>15</v>
      </c>
      <c r="D174" s="132">
        <f>SUM(D175:D206)</f>
        <v>769173000</v>
      </c>
      <c r="E174" s="133">
        <f>SUM(E175:E206)</f>
        <v>4000000</v>
      </c>
      <c r="F174" s="134">
        <f>SUM(F175:F206)</f>
        <v>3000000</v>
      </c>
      <c r="G174" s="135">
        <f>SUM(D174:F174)</f>
        <v>776173000</v>
      </c>
      <c r="H174" s="136">
        <v>708638616.08363616</v>
      </c>
    </row>
    <row r="175" spans="1:14" x14ac:dyDescent="0.2">
      <c r="A175" s="120"/>
      <c r="B175" s="31">
        <v>426111</v>
      </c>
      <c r="C175" s="31" t="s">
        <v>108</v>
      </c>
      <c r="D175" s="128">
        <v>8000000</v>
      </c>
      <c r="E175" s="137"/>
      <c r="F175" s="123"/>
      <c r="G175" s="124">
        <f>SUM(D175:F175)</f>
        <v>8000000</v>
      </c>
      <c r="H175" s="36">
        <v>6643787.5199999996</v>
      </c>
    </row>
    <row r="176" spans="1:14" x14ac:dyDescent="0.2">
      <c r="A176" s="120"/>
      <c r="B176" s="31">
        <v>4261112</v>
      </c>
      <c r="C176" s="31" t="s">
        <v>109</v>
      </c>
      <c r="D176" s="128">
        <v>4000000</v>
      </c>
      <c r="E176" s="137"/>
      <c r="F176" s="123"/>
      <c r="G176" s="124">
        <f t="shared" ref="G176:G206" si="12">SUM(D176:F176)</f>
        <v>4000000</v>
      </c>
      <c r="H176" s="36">
        <v>2947698.1527272728</v>
      </c>
    </row>
    <row r="177" spans="1:8" x14ac:dyDescent="0.2">
      <c r="A177" s="120"/>
      <c r="B177" s="31">
        <v>426121</v>
      </c>
      <c r="C177" s="127" t="s">
        <v>110</v>
      </c>
      <c r="D177" s="128">
        <v>150000</v>
      </c>
      <c r="E177" s="137"/>
      <c r="F177" s="123"/>
      <c r="G177" s="124">
        <f t="shared" si="12"/>
        <v>150000</v>
      </c>
      <c r="H177" s="36">
        <v>144932.07272727272</v>
      </c>
    </row>
    <row r="178" spans="1:8" x14ac:dyDescent="0.2">
      <c r="A178" s="120"/>
      <c r="B178" s="31">
        <v>426122</v>
      </c>
      <c r="C178" s="31" t="s">
        <v>111</v>
      </c>
      <c r="D178" s="128">
        <v>1500000</v>
      </c>
      <c r="E178" s="137"/>
      <c r="F178" s="123"/>
      <c r="G178" s="124">
        <f t="shared" si="12"/>
        <v>1500000</v>
      </c>
      <c r="H178" s="36">
        <v>957451.28727272735</v>
      </c>
    </row>
    <row r="179" spans="1:8" x14ac:dyDescent="0.2">
      <c r="A179" s="120"/>
      <c r="B179" s="31">
        <v>426123</v>
      </c>
      <c r="C179" s="31" t="s">
        <v>112</v>
      </c>
      <c r="D179" s="128">
        <v>2500000</v>
      </c>
      <c r="E179" s="137"/>
      <c r="F179" s="123"/>
      <c r="G179" s="124">
        <f t="shared" si="12"/>
        <v>2500000</v>
      </c>
      <c r="H179" s="36">
        <v>2375290.603636364</v>
      </c>
    </row>
    <row r="180" spans="1:8" x14ac:dyDescent="0.2">
      <c r="A180" s="120"/>
      <c r="B180" s="31">
        <v>426124</v>
      </c>
      <c r="C180" s="31" t="s">
        <v>113</v>
      </c>
      <c r="D180" s="128">
        <v>1100000</v>
      </c>
      <c r="E180" s="137"/>
      <c r="F180" s="123"/>
      <c r="G180" s="124">
        <f t="shared" si="12"/>
        <v>1100000</v>
      </c>
      <c r="H180" s="36">
        <v>210449.45454545453</v>
      </c>
    </row>
    <row r="181" spans="1:8" x14ac:dyDescent="0.2">
      <c r="A181" s="120"/>
      <c r="B181" s="31">
        <v>4261241</v>
      </c>
      <c r="C181" s="31" t="s">
        <v>114</v>
      </c>
      <c r="D181" s="128">
        <v>250000</v>
      </c>
      <c r="E181" s="137"/>
      <c r="F181" s="123"/>
      <c r="G181" s="124">
        <f t="shared" si="12"/>
        <v>250000</v>
      </c>
      <c r="H181" s="36">
        <v>238183.85454545455</v>
      </c>
    </row>
    <row r="182" spans="1:8" x14ac:dyDescent="0.2">
      <c r="A182" s="120"/>
      <c r="B182" s="31">
        <v>426131</v>
      </c>
      <c r="C182" s="31" t="s">
        <v>115</v>
      </c>
      <c r="D182" s="128">
        <v>5000</v>
      </c>
      <c r="E182" s="137"/>
      <c r="F182" s="123"/>
      <c r="G182" s="124">
        <f t="shared" si="12"/>
        <v>5000</v>
      </c>
      <c r="H182" s="36">
        <v>2181.818181818182</v>
      </c>
    </row>
    <row r="183" spans="1:8" x14ac:dyDescent="0.2">
      <c r="A183" s="120"/>
      <c r="B183" s="31">
        <v>426311</v>
      </c>
      <c r="C183" s="31" t="s">
        <v>116</v>
      </c>
      <c r="D183" s="128">
        <v>400000</v>
      </c>
      <c r="E183" s="137"/>
      <c r="F183" s="123"/>
      <c r="G183" s="124">
        <f t="shared" si="12"/>
        <v>400000</v>
      </c>
      <c r="H183" s="36">
        <v>827560.47272727266</v>
      </c>
    </row>
    <row r="184" spans="1:8" x14ac:dyDescent="0.2">
      <c r="A184" s="120"/>
      <c r="B184" s="31">
        <v>426411</v>
      </c>
      <c r="C184" s="31" t="s">
        <v>117</v>
      </c>
      <c r="D184" s="128">
        <v>1500000</v>
      </c>
      <c r="E184" s="137"/>
      <c r="F184" s="123"/>
      <c r="G184" s="124">
        <f t="shared" si="12"/>
        <v>1500000</v>
      </c>
      <c r="H184" s="36">
        <v>1461314.8909090909</v>
      </c>
    </row>
    <row r="185" spans="1:8" x14ac:dyDescent="0.2">
      <c r="A185" s="120"/>
      <c r="B185" s="31">
        <v>426413</v>
      </c>
      <c r="C185" s="31" t="s">
        <v>118</v>
      </c>
      <c r="D185" s="128">
        <v>50000</v>
      </c>
      <c r="E185" s="137"/>
      <c r="F185" s="123"/>
      <c r="G185" s="124">
        <f t="shared" si="12"/>
        <v>50000</v>
      </c>
      <c r="H185" s="36">
        <v>34936.232727272727</v>
      </c>
    </row>
    <row r="186" spans="1:8" x14ac:dyDescent="0.2">
      <c r="A186" s="120"/>
      <c r="B186" s="31">
        <v>426711</v>
      </c>
      <c r="C186" s="127" t="s">
        <v>173</v>
      </c>
      <c r="D186" s="128">
        <v>299254000</v>
      </c>
      <c r="E186" s="137"/>
      <c r="F186" s="123"/>
      <c r="G186" s="124">
        <f t="shared" si="12"/>
        <v>299254000</v>
      </c>
      <c r="H186" s="59">
        <v>269650298.36727273</v>
      </c>
    </row>
    <row r="187" spans="1:8" x14ac:dyDescent="0.2">
      <c r="A187" s="120"/>
      <c r="B187" s="31">
        <v>4267112</v>
      </c>
      <c r="C187" s="31" t="s">
        <v>119</v>
      </c>
      <c r="D187" s="128">
        <v>6327000</v>
      </c>
      <c r="E187" s="137"/>
      <c r="F187" s="123"/>
      <c r="G187" s="124">
        <f t="shared" si="12"/>
        <v>6327000</v>
      </c>
      <c r="H187" s="36">
        <v>7390150.0145454537</v>
      </c>
    </row>
    <row r="188" spans="1:8" x14ac:dyDescent="0.2">
      <c r="A188" s="120"/>
      <c r="B188" s="31">
        <v>4267112</v>
      </c>
      <c r="C188" s="127" t="s">
        <v>174</v>
      </c>
      <c r="D188" s="128">
        <v>6000000</v>
      </c>
      <c r="E188" s="137"/>
      <c r="F188" s="123"/>
      <c r="G188" s="124">
        <f t="shared" si="12"/>
        <v>6000000</v>
      </c>
      <c r="H188" s="36">
        <v>5848726.418181818</v>
      </c>
    </row>
    <row r="189" spans="1:8" x14ac:dyDescent="0.2">
      <c r="A189" s="120"/>
      <c r="B189" s="31">
        <v>4267113</v>
      </c>
      <c r="C189" s="31" t="s">
        <v>120</v>
      </c>
      <c r="D189" s="128">
        <v>75540000</v>
      </c>
      <c r="E189" s="137"/>
      <c r="F189" s="123"/>
      <c r="G189" s="124">
        <f t="shared" si="12"/>
        <v>75540000</v>
      </c>
      <c r="H189" s="36">
        <v>66676786.799999997</v>
      </c>
    </row>
    <row r="190" spans="1:8" x14ac:dyDescent="0.2">
      <c r="A190" s="120"/>
      <c r="B190" s="31">
        <v>4267115</v>
      </c>
      <c r="C190" s="31" t="s">
        <v>121</v>
      </c>
      <c r="D190" s="128">
        <v>6756000</v>
      </c>
      <c r="E190" s="137"/>
      <c r="F190" s="123">
        <v>3000000</v>
      </c>
      <c r="G190" s="124">
        <f t="shared" si="12"/>
        <v>9756000</v>
      </c>
      <c r="H190" s="36">
        <v>7639572</v>
      </c>
    </row>
    <row r="191" spans="1:8" x14ac:dyDescent="0.2">
      <c r="A191" s="120"/>
      <c r="B191" s="31">
        <v>4267116</v>
      </c>
      <c r="C191" s="31" t="s">
        <v>122</v>
      </c>
      <c r="D191" s="128">
        <v>263000</v>
      </c>
      <c r="E191" s="137"/>
      <c r="F191" s="123"/>
      <c r="G191" s="124">
        <f t="shared" si="12"/>
        <v>263000</v>
      </c>
      <c r="H191" s="36">
        <v>1152996</v>
      </c>
    </row>
    <row r="192" spans="1:8" x14ac:dyDescent="0.2">
      <c r="A192" s="120"/>
      <c r="B192" s="31">
        <v>4267117</v>
      </c>
      <c r="C192" s="129" t="s">
        <v>123</v>
      </c>
      <c r="D192" s="128">
        <v>3020000</v>
      </c>
      <c r="E192" s="137"/>
      <c r="F192" s="123"/>
      <c r="G192" s="124">
        <f t="shared" si="12"/>
        <v>3020000</v>
      </c>
      <c r="H192" s="36">
        <v>2094010.7999999998</v>
      </c>
    </row>
    <row r="193" spans="1:9" x14ac:dyDescent="0.2">
      <c r="A193" s="120"/>
      <c r="B193" s="141">
        <v>4267118</v>
      </c>
      <c r="C193" s="129" t="s">
        <v>124</v>
      </c>
      <c r="D193" s="128">
        <v>36489000</v>
      </c>
      <c r="E193" s="137"/>
      <c r="F193" s="123"/>
      <c r="G193" s="124">
        <f t="shared" si="12"/>
        <v>36489000</v>
      </c>
      <c r="H193" s="36">
        <v>28141014.218181819</v>
      </c>
    </row>
    <row r="194" spans="1:9" x14ac:dyDescent="0.2">
      <c r="A194" s="120"/>
      <c r="B194" s="141">
        <v>4267119</v>
      </c>
      <c r="C194" s="129" t="s">
        <v>125</v>
      </c>
      <c r="D194" s="128">
        <f>13000000+4000000</f>
        <v>17000000</v>
      </c>
      <c r="E194" s="137"/>
      <c r="F194" s="123"/>
      <c r="G194" s="124">
        <f t="shared" si="12"/>
        <v>17000000</v>
      </c>
      <c r="H194" s="59">
        <v>5711800.8000000007</v>
      </c>
    </row>
    <row r="195" spans="1:9" x14ac:dyDescent="0.2">
      <c r="A195" s="120"/>
      <c r="B195" s="141">
        <v>426751</v>
      </c>
      <c r="C195" s="31" t="s">
        <v>126</v>
      </c>
      <c r="D195" s="128">
        <v>167842000</v>
      </c>
      <c r="E195" s="137"/>
      <c r="F195" s="123"/>
      <c r="G195" s="124">
        <f t="shared" si="12"/>
        <v>167842000</v>
      </c>
      <c r="H195" s="59">
        <v>175842932.45454547</v>
      </c>
    </row>
    <row r="196" spans="1:9" x14ac:dyDescent="0.2">
      <c r="A196" s="120"/>
      <c r="B196" s="141">
        <v>4267511</v>
      </c>
      <c r="C196" s="31" t="s">
        <v>127</v>
      </c>
      <c r="D196" s="128">
        <v>13080000</v>
      </c>
      <c r="E196" s="137"/>
      <c r="F196" s="123"/>
      <c r="G196" s="124">
        <f t="shared" si="12"/>
        <v>13080000</v>
      </c>
      <c r="H196" s="36">
        <v>12118718.901818182</v>
      </c>
    </row>
    <row r="197" spans="1:9" x14ac:dyDescent="0.2">
      <c r="A197" s="120"/>
      <c r="B197" s="141">
        <v>4267512</v>
      </c>
      <c r="C197" s="31" t="s">
        <v>128</v>
      </c>
      <c r="D197" s="128">
        <v>25217000</v>
      </c>
      <c r="E197" s="137"/>
      <c r="F197" s="123"/>
      <c r="G197" s="124">
        <f t="shared" si="12"/>
        <v>25217000</v>
      </c>
      <c r="H197" s="36">
        <v>26039493.949090909</v>
      </c>
    </row>
    <row r="198" spans="1:9" x14ac:dyDescent="0.2">
      <c r="A198" s="120"/>
      <c r="B198" s="141">
        <v>4267513</v>
      </c>
      <c r="C198" s="129" t="s">
        <v>129</v>
      </c>
      <c r="D198" s="128">
        <v>13652000</v>
      </c>
      <c r="E198" s="137"/>
      <c r="F198" s="123"/>
      <c r="G198" s="124">
        <f t="shared" si="12"/>
        <v>13652000</v>
      </c>
      <c r="H198" s="59">
        <v>23011331.672727272</v>
      </c>
    </row>
    <row r="199" spans="1:9" x14ac:dyDescent="0.2">
      <c r="A199" s="120"/>
      <c r="B199" s="141">
        <v>4267514</v>
      </c>
      <c r="C199" s="129" t="s">
        <v>130</v>
      </c>
      <c r="D199" s="128">
        <v>3000000</v>
      </c>
      <c r="E199" s="137"/>
      <c r="F199" s="123"/>
      <c r="G199" s="124">
        <f t="shared" si="12"/>
        <v>3000000</v>
      </c>
      <c r="H199" s="59">
        <v>9568359.7745454554</v>
      </c>
    </row>
    <row r="200" spans="1:9" x14ac:dyDescent="0.2">
      <c r="A200" s="120"/>
      <c r="B200" s="31">
        <v>426791</v>
      </c>
      <c r="C200" s="130" t="s">
        <v>189</v>
      </c>
      <c r="D200" s="128">
        <v>20000</v>
      </c>
      <c r="E200" s="137"/>
      <c r="F200" s="123"/>
      <c r="G200" s="124">
        <f t="shared" si="12"/>
        <v>20000</v>
      </c>
      <c r="H200" s="36">
        <v>1518.5454545454545</v>
      </c>
    </row>
    <row r="201" spans="1:9" x14ac:dyDescent="0.2">
      <c r="A201" s="120"/>
      <c r="B201" s="31">
        <v>426799</v>
      </c>
      <c r="C201" s="130" t="s">
        <v>223</v>
      </c>
      <c r="D201" s="128">
        <v>15000000</v>
      </c>
      <c r="E201" s="137"/>
      <c r="F201" s="123"/>
      <c r="G201" s="124">
        <f t="shared" si="12"/>
        <v>15000000</v>
      </c>
      <c r="H201" s="36">
        <v>10000000</v>
      </c>
      <c r="I201" s="126"/>
    </row>
    <row r="202" spans="1:9" x14ac:dyDescent="0.2">
      <c r="A202" s="120"/>
      <c r="B202" s="142">
        <v>426811</v>
      </c>
      <c r="C202" s="130" t="s">
        <v>131</v>
      </c>
      <c r="D202" s="128">
        <v>9000000</v>
      </c>
      <c r="E202" s="137"/>
      <c r="F202" s="123"/>
      <c r="G202" s="124">
        <f t="shared" si="12"/>
        <v>9000000</v>
      </c>
      <c r="H202" s="36">
        <v>4810554.5454545459</v>
      </c>
    </row>
    <row r="203" spans="1:9" x14ac:dyDescent="0.2">
      <c r="A203" s="120"/>
      <c r="B203" s="142">
        <v>426823</v>
      </c>
      <c r="C203" s="130" t="s">
        <v>132</v>
      </c>
      <c r="D203" s="128">
        <v>39178000</v>
      </c>
      <c r="E203" s="137"/>
      <c r="F203" s="123"/>
      <c r="G203" s="124">
        <f t="shared" si="12"/>
        <v>39178000</v>
      </c>
      <c r="H203" s="36">
        <v>33596030.43272727</v>
      </c>
      <c r="I203" s="126"/>
    </row>
    <row r="204" spans="1:9" x14ac:dyDescent="0.2">
      <c r="A204" s="120"/>
      <c r="B204" s="141">
        <v>426912</v>
      </c>
      <c r="C204" s="129" t="s">
        <v>133</v>
      </c>
      <c r="D204" s="128">
        <v>8000000</v>
      </c>
      <c r="E204" s="137">
        <v>4000000</v>
      </c>
      <c r="F204" s="123"/>
      <c r="G204" s="124">
        <f t="shared" si="12"/>
        <v>12000000</v>
      </c>
      <c r="H204" s="36">
        <v>1087767.0218181817</v>
      </c>
    </row>
    <row r="205" spans="1:9" x14ac:dyDescent="0.2">
      <c r="A205" s="120"/>
      <c r="B205" s="31">
        <v>426913</v>
      </c>
      <c r="C205" s="31" t="s">
        <v>134</v>
      </c>
      <c r="D205" s="128">
        <v>5000000</v>
      </c>
      <c r="E205" s="137"/>
      <c r="F205" s="123"/>
      <c r="G205" s="124">
        <f t="shared" si="12"/>
        <v>5000000</v>
      </c>
      <c r="H205" s="36">
        <v>2367276.0981818181</v>
      </c>
    </row>
    <row r="206" spans="1:9" x14ac:dyDescent="0.2">
      <c r="A206" s="120"/>
      <c r="B206" s="31">
        <v>426919</v>
      </c>
      <c r="C206" s="127" t="s">
        <v>176</v>
      </c>
      <c r="D206" s="128">
        <v>80000</v>
      </c>
      <c r="E206" s="137"/>
      <c r="F206" s="123"/>
      <c r="G206" s="124">
        <f t="shared" si="12"/>
        <v>80000</v>
      </c>
      <c r="H206" s="143">
        <v>45490.909090909088</v>
      </c>
    </row>
    <row r="207" spans="1:9" ht="25.5" x14ac:dyDescent="0.2">
      <c r="A207" s="120">
        <v>3</v>
      </c>
      <c r="B207" s="144">
        <v>43</v>
      </c>
      <c r="C207" s="145" t="s">
        <v>135</v>
      </c>
      <c r="D207" s="132">
        <f>+D208</f>
        <v>0</v>
      </c>
      <c r="E207" s="133">
        <f>+E208</f>
        <v>0</v>
      </c>
      <c r="F207" s="134">
        <f>+F208</f>
        <v>0</v>
      </c>
      <c r="G207" s="135">
        <f>SUM(D207:F207)</f>
        <v>0</v>
      </c>
      <c r="H207" s="136">
        <v>0</v>
      </c>
    </row>
    <row r="208" spans="1:9" x14ac:dyDescent="0.2">
      <c r="A208" s="120"/>
      <c r="B208" s="144">
        <v>431</v>
      </c>
      <c r="C208" s="145" t="s">
        <v>197</v>
      </c>
      <c r="D208" s="146">
        <f>SUM(D209:D210)</f>
        <v>0</v>
      </c>
      <c r="E208" s="147">
        <f>SUM(E209:E210)</f>
        <v>0</v>
      </c>
      <c r="F208" s="148">
        <f>SUM(F209:F210)</f>
        <v>0</v>
      </c>
      <c r="G208" s="135">
        <f>SUM(D208:F208)</f>
        <v>0</v>
      </c>
      <c r="H208" s="136">
        <v>0</v>
      </c>
    </row>
    <row r="209" spans="1:9" x14ac:dyDescent="0.2">
      <c r="A209" s="120"/>
      <c r="B209" s="127">
        <v>431111</v>
      </c>
      <c r="C209" s="130" t="s">
        <v>177</v>
      </c>
      <c r="D209" s="149">
        <v>0</v>
      </c>
      <c r="E209" s="34">
        <v>0</v>
      </c>
      <c r="F209" s="150">
        <v>0</v>
      </c>
      <c r="G209" s="124">
        <f t="shared" ref="G209:G243" si="13">SUM(D209:F209)</f>
        <v>0</v>
      </c>
      <c r="H209" s="36">
        <v>0</v>
      </c>
    </row>
    <row r="210" spans="1:9" x14ac:dyDescent="0.2">
      <c r="A210" s="151"/>
      <c r="B210" s="127">
        <v>431211</v>
      </c>
      <c r="C210" s="130" t="s">
        <v>136</v>
      </c>
      <c r="D210" s="139">
        <v>0</v>
      </c>
      <c r="E210" s="137">
        <v>0</v>
      </c>
      <c r="F210" s="123">
        <v>0</v>
      </c>
      <c r="G210" s="124">
        <f t="shared" si="13"/>
        <v>0</v>
      </c>
      <c r="H210" s="36">
        <v>0</v>
      </c>
    </row>
    <row r="211" spans="1:9" ht="25.5" x14ac:dyDescent="0.2">
      <c r="A211" s="152">
        <v>4</v>
      </c>
      <c r="B211" s="144">
        <v>44</v>
      </c>
      <c r="C211" s="153" t="s">
        <v>139</v>
      </c>
      <c r="D211" s="154">
        <f>D212+D214</f>
        <v>0</v>
      </c>
      <c r="E211" s="147">
        <f>E212+E214</f>
        <v>0</v>
      </c>
      <c r="F211" s="147">
        <f>F212+F214</f>
        <v>3500000</v>
      </c>
      <c r="G211" s="155">
        <f>SUM(D211:F211)</f>
        <v>3500000</v>
      </c>
      <c r="H211" s="136">
        <v>3406960.7039999999</v>
      </c>
    </row>
    <row r="212" spans="1:9" x14ac:dyDescent="0.2">
      <c r="A212" s="120"/>
      <c r="B212" s="144">
        <v>441</v>
      </c>
      <c r="C212" s="156" t="s">
        <v>137</v>
      </c>
      <c r="D212" s="154">
        <f>SUM(D213)</f>
        <v>0</v>
      </c>
      <c r="E212" s="147">
        <f>SUM(E213)</f>
        <v>0</v>
      </c>
      <c r="F212" s="148">
        <f>SUM(F213)</f>
        <v>3500000</v>
      </c>
      <c r="G212" s="135">
        <f>SUM(D212:F212)</f>
        <v>3500000</v>
      </c>
      <c r="H212" s="136">
        <v>3406960.7039999999</v>
      </c>
    </row>
    <row r="213" spans="1:9" x14ac:dyDescent="0.2">
      <c r="A213" s="120"/>
      <c r="B213" s="31">
        <v>441391</v>
      </c>
      <c r="C213" s="157" t="s">
        <v>138</v>
      </c>
      <c r="D213" s="139"/>
      <c r="E213" s="34"/>
      <c r="F213" s="34">
        <v>3500000</v>
      </c>
      <c r="G213" s="124">
        <f t="shared" si="13"/>
        <v>3500000</v>
      </c>
      <c r="H213" s="136">
        <v>3406960.7039999999</v>
      </c>
    </row>
    <row r="214" spans="1:9" x14ac:dyDescent="0.2">
      <c r="A214" s="120"/>
      <c r="B214" s="144">
        <v>444</v>
      </c>
      <c r="C214" s="158" t="s">
        <v>140</v>
      </c>
      <c r="D214" s="159">
        <f>SUM(D215)</f>
        <v>0</v>
      </c>
      <c r="E214" s="133">
        <f>SUM(E215)</f>
        <v>0</v>
      </c>
      <c r="F214" s="134">
        <f>SUM(F215)</f>
        <v>0</v>
      </c>
      <c r="G214" s="135">
        <f t="shared" si="13"/>
        <v>0</v>
      </c>
      <c r="H214" s="136">
        <v>0</v>
      </c>
    </row>
    <row r="215" spans="1:9" x14ac:dyDescent="0.2">
      <c r="A215" s="120"/>
      <c r="B215" s="31">
        <v>444111</v>
      </c>
      <c r="C215" s="157" t="s">
        <v>141</v>
      </c>
      <c r="D215" s="128"/>
      <c r="E215" s="137"/>
      <c r="F215" s="123">
        <v>0</v>
      </c>
      <c r="G215" s="124">
        <f t="shared" si="13"/>
        <v>0</v>
      </c>
      <c r="H215" s="143">
        <v>0</v>
      </c>
    </row>
    <row r="216" spans="1:9" x14ac:dyDescent="0.2">
      <c r="A216" s="120">
        <v>5</v>
      </c>
      <c r="B216" s="144">
        <v>46</v>
      </c>
      <c r="C216" s="160" t="s">
        <v>208</v>
      </c>
      <c r="D216" s="154">
        <f>D217</f>
        <v>7218000</v>
      </c>
      <c r="E216" s="147">
        <f>E217</f>
        <v>0</v>
      </c>
      <c r="F216" s="147">
        <f>F217</f>
        <v>0</v>
      </c>
      <c r="G216" s="135">
        <f>SUM(D216:F216)</f>
        <v>7218000</v>
      </c>
      <c r="H216" s="136">
        <v>6561930</v>
      </c>
    </row>
    <row r="217" spans="1:9" x14ac:dyDescent="0.2">
      <c r="A217" s="120"/>
      <c r="B217" s="144">
        <v>465</v>
      </c>
      <c r="C217" s="160" t="s">
        <v>206</v>
      </c>
      <c r="D217" s="154">
        <f>SUM(D218)</f>
        <v>7218000</v>
      </c>
      <c r="E217" s="147">
        <f>SUM(E218)</f>
        <v>0</v>
      </c>
      <c r="F217" s="147">
        <f>SUM(F218)</f>
        <v>0</v>
      </c>
      <c r="G217" s="135">
        <f>SUM(D217:F217)</f>
        <v>7218000</v>
      </c>
      <c r="H217" s="136">
        <v>6561930</v>
      </c>
    </row>
    <row r="218" spans="1:9" x14ac:dyDescent="0.2">
      <c r="A218" s="120"/>
      <c r="B218" s="31">
        <v>465112</v>
      </c>
      <c r="C218" s="157" t="s">
        <v>207</v>
      </c>
      <c r="D218" s="128">
        <v>7218000</v>
      </c>
      <c r="E218" s="137">
        <v>0</v>
      </c>
      <c r="F218" s="123">
        <v>0</v>
      </c>
      <c r="G218" s="161">
        <f>SUM(D218:F218)</f>
        <v>7218000</v>
      </c>
      <c r="H218" s="143">
        <v>6561930</v>
      </c>
    </row>
    <row r="219" spans="1:9" x14ac:dyDescent="0.2">
      <c r="A219" s="152">
        <v>6</v>
      </c>
      <c r="B219" s="144">
        <v>48</v>
      </c>
      <c r="C219" s="160" t="s">
        <v>16</v>
      </c>
      <c r="D219" s="154">
        <f>D220+D225</f>
        <v>0</v>
      </c>
      <c r="E219" s="147">
        <f>E220+E225</f>
        <v>0</v>
      </c>
      <c r="F219" s="162">
        <f>F220+F225</f>
        <v>7555000</v>
      </c>
      <c r="G219" s="135">
        <f>SUM(D219:F219)</f>
        <v>7555000</v>
      </c>
      <c r="H219" s="136">
        <v>2297920.3636363638</v>
      </c>
    </row>
    <row r="220" spans="1:9" x14ac:dyDescent="0.2">
      <c r="A220" s="152"/>
      <c r="B220" s="144">
        <v>482</v>
      </c>
      <c r="C220" s="160" t="s">
        <v>142</v>
      </c>
      <c r="D220" s="154">
        <f>SUM(D221:D224)</f>
        <v>0</v>
      </c>
      <c r="E220" s="147">
        <f t="shared" ref="E220" si="14">SUM(E221:E224)</f>
        <v>0</v>
      </c>
      <c r="F220" s="147">
        <f>SUM(F221:F224)</f>
        <v>555000</v>
      </c>
      <c r="G220" s="135">
        <f>SUM(D220:F220)</f>
        <v>555000</v>
      </c>
      <c r="H220" s="136">
        <v>376730.18181818182</v>
      </c>
    </row>
    <row r="221" spans="1:9" x14ac:dyDescent="0.2">
      <c r="A221" s="151"/>
      <c r="B221" s="127">
        <v>482131</v>
      </c>
      <c r="C221" s="127" t="s">
        <v>143</v>
      </c>
      <c r="D221" s="139"/>
      <c r="E221" s="137"/>
      <c r="F221" s="123">
        <v>150000</v>
      </c>
      <c r="G221" s="124">
        <f t="shared" si="13"/>
        <v>150000</v>
      </c>
      <c r="H221" s="136">
        <v>132858.54545454544</v>
      </c>
    </row>
    <row r="222" spans="1:9" x14ac:dyDescent="0.2">
      <c r="A222" s="151"/>
      <c r="B222" s="127">
        <v>482211</v>
      </c>
      <c r="C222" s="127" t="s">
        <v>144</v>
      </c>
      <c r="D222" s="139"/>
      <c r="E222" s="137"/>
      <c r="F222" s="123">
        <v>100000</v>
      </c>
      <c r="G222" s="124">
        <f t="shared" si="13"/>
        <v>100000</v>
      </c>
      <c r="H222" s="143">
        <v>50165.454545454544</v>
      </c>
      <c r="I222" s="126"/>
    </row>
    <row r="223" spans="1:9" x14ac:dyDescent="0.2">
      <c r="A223" s="151"/>
      <c r="B223" s="127">
        <v>482261</v>
      </c>
      <c r="C223" s="127" t="s">
        <v>145</v>
      </c>
      <c r="D223" s="139"/>
      <c r="E223" s="137"/>
      <c r="F223" s="123">
        <v>5000</v>
      </c>
      <c r="G223" s="124">
        <f t="shared" si="13"/>
        <v>5000</v>
      </c>
      <c r="H223" s="143">
        <v>0</v>
      </c>
      <c r="I223" s="126"/>
    </row>
    <row r="224" spans="1:9" x14ac:dyDescent="0.2">
      <c r="A224" s="151"/>
      <c r="B224" s="127">
        <v>482361</v>
      </c>
      <c r="C224" s="127" t="s">
        <v>146</v>
      </c>
      <c r="D224" s="139"/>
      <c r="E224" s="137"/>
      <c r="F224" s="123">
        <v>300000</v>
      </c>
      <c r="G224" s="124">
        <f t="shared" si="13"/>
        <v>300000</v>
      </c>
      <c r="H224" s="36">
        <v>193706.18181818182</v>
      </c>
      <c r="I224" s="126"/>
    </row>
    <row r="225" spans="1:9" x14ac:dyDescent="0.2">
      <c r="A225" s="152"/>
      <c r="B225" s="144">
        <v>483</v>
      </c>
      <c r="C225" s="144" t="s">
        <v>147</v>
      </c>
      <c r="D225" s="154">
        <f>SUM(D226:D228)</f>
        <v>0</v>
      </c>
      <c r="E225" s="148">
        <f>SUM(E226:E228)</f>
        <v>0</v>
      </c>
      <c r="F225" s="162">
        <f>SUM(F226:F228)</f>
        <v>7000000</v>
      </c>
      <c r="G225" s="135">
        <f>SUM(D225:F225)</f>
        <v>7000000</v>
      </c>
      <c r="H225" s="136">
        <v>1921190.1818181819</v>
      </c>
    </row>
    <row r="226" spans="1:9" x14ac:dyDescent="0.2">
      <c r="A226" s="151"/>
      <c r="B226" s="127">
        <v>483111</v>
      </c>
      <c r="C226" s="127" t="s">
        <v>167</v>
      </c>
      <c r="D226" s="139"/>
      <c r="E226" s="137"/>
      <c r="F226" s="123">
        <v>2000000</v>
      </c>
      <c r="G226" s="124">
        <f t="shared" si="13"/>
        <v>2000000</v>
      </c>
      <c r="H226" s="143">
        <v>1823008.3636363638</v>
      </c>
      <c r="I226" s="126"/>
    </row>
    <row r="227" spans="1:9" x14ac:dyDescent="0.2">
      <c r="A227" s="151"/>
      <c r="B227" s="127">
        <v>4831111</v>
      </c>
      <c r="C227" s="127" t="s">
        <v>148</v>
      </c>
      <c r="D227" s="139"/>
      <c r="E227" s="137"/>
      <c r="F227" s="123">
        <v>0</v>
      </c>
      <c r="G227" s="124">
        <f t="shared" si="13"/>
        <v>0</v>
      </c>
      <c r="H227" s="143">
        <v>98181.818181818177</v>
      </c>
    </row>
    <row r="228" spans="1:9" x14ac:dyDescent="0.2">
      <c r="A228" s="151"/>
      <c r="B228" s="2">
        <v>4831112</v>
      </c>
      <c r="C228" s="3" t="s">
        <v>217</v>
      </c>
      <c r="D228" s="149"/>
      <c r="E228" s="137"/>
      <c r="F228" s="200">
        <v>5000000</v>
      </c>
      <c r="G228" s="124">
        <f t="shared" si="13"/>
        <v>5000000</v>
      </c>
      <c r="H228" s="143">
        <v>3159363.0654545454</v>
      </c>
    </row>
    <row r="229" spans="1:9" x14ac:dyDescent="0.2">
      <c r="A229" s="30"/>
      <c r="B229" s="31"/>
      <c r="C229" s="131" t="s">
        <v>17</v>
      </c>
      <c r="D229" s="218">
        <f>D70+D89+D207+D211+D219+D216</f>
        <v>2125500000</v>
      </c>
      <c r="E229" s="163">
        <f t="shared" ref="E229:F229" si="15">E70+E89+E207+E211+E219+E216</f>
        <v>65837460</v>
      </c>
      <c r="F229" s="217">
        <f t="shared" si="15"/>
        <v>49656000</v>
      </c>
      <c r="G229" s="135">
        <f>SUM(D229:F229)</f>
        <v>2240993460</v>
      </c>
      <c r="H229" s="136">
        <v>2209505082.1883636</v>
      </c>
    </row>
    <row r="230" spans="1:9" ht="25.5" x14ac:dyDescent="0.2">
      <c r="A230" s="152">
        <v>7</v>
      </c>
      <c r="B230" s="144">
        <v>51</v>
      </c>
      <c r="C230" s="164" t="s">
        <v>18</v>
      </c>
      <c r="D230" s="146">
        <f>D231+D233+D244</f>
        <v>0</v>
      </c>
      <c r="E230" s="147">
        <f>E231+E233+E244</f>
        <v>553916540</v>
      </c>
      <c r="F230" s="147">
        <f>F231+F233+F244</f>
        <v>3284000</v>
      </c>
      <c r="G230" s="135">
        <f>SUM(D230:F230)</f>
        <v>557200540</v>
      </c>
      <c r="H230" s="136">
        <v>23565572.650909089</v>
      </c>
    </row>
    <row r="231" spans="1:9" x14ac:dyDescent="0.2">
      <c r="A231" s="152"/>
      <c r="B231" s="144">
        <v>511</v>
      </c>
      <c r="C231" s="164" t="s">
        <v>230</v>
      </c>
      <c r="D231" s="146">
        <f>+D232</f>
        <v>0</v>
      </c>
      <c r="E231" s="147">
        <f>+E232</f>
        <v>209200000</v>
      </c>
      <c r="F231" s="162">
        <f>+F232</f>
        <v>0</v>
      </c>
      <c r="G231" s="135">
        <f>SUM(D231:F231)</f>
        <v>209200000</v>
      </c>
      <c r="H231" s="136"/>
    </row>
    <row r="232" spans="1:9" x14ac:dyDescent="0.2">
      <c r="A232" s="152"/>
      <c r="B232" s="127">
        <v>511322</v>
      </c>
      <c r="C232" s="130" t="s">
        <v>229</v>
      </c>
      <c r="D232" s="146"/>
      <c r="E232" s="34">
        <v>209200000</v>
      </c>
      <c r="F232" s="162"/>
      <c r="G232" s="124">
        <f>SUM(D232:F232)</f>
        <v>209200000</v>
      </c>
      <c r="H232" s="136"/>
    </row>
    <row r="233" spans="1:9" x14ac:dyDescent="0.2">
      <c r="A233" s="152"/>
      <c r="B233" s="144">
        <v>512</v>
      </c>
      <c r="C233" s="164" t="s">
        <v>149</v>
      </c>
      <c r="D233" s="146">
        <f>SUM(D234:D243)</f>
        <v>0</v>
      </c>
      <c r="E233" s="147">
        <f>SUM(E234:E243)</f>
        <v>344716540</v>
      </c>
      <c r="F233" s="162">
        <f>SUM(F234:F243)</f>
        <v>3284000</v>
      </c>
      <c r="G233" s="135">
        <f>SUM(D233:F233)</f>
        <v>348000540</v>
      </c>
      <c r="H233" s="136">
        <v>23565572.650909089</v>
      </c>
    </row>
    <row r="234" spans="1:9" x14ac:dyDescent="0.2">
      <c r="A234" s="151"/>
      <c r="B234" s="127">
        <v>512211</v>
      </c>
      <c r="C234" s="130" t="s">
        <v>150</v>
      </c>
      <c r="D234" s="139"/>
      <c r="E234" s="165"/>
      <c r="F234" s="34">
        <v>1000000</v>
      </c>
      <c r="G234" s="124">
        <f t="shared" si="13"/>
        <v>1000000</v>
      </c>
      <c r="H234" s="143">
        <v>944942.55272727273</v>
      </c>
    </row>
    <row r="235" spans="1:9" x14ac:dyDescent="0.2">
      <c r="A235" s="151"/>
      <c r="B235" s="2">
        <v>512212</v>
      </c>
      <c r="C235" s="1" t="s">
        <v>214</v>
      </c>
      <c r="D235" s="139"/>
      <c r="E235" s="165"/>
      <c r="F235" s="34">
        <v>700000</v>
      </c>
      <c r="G235" s="124">
        <f t="shared" si="13"/>
        <v>700000</v>
      </c>
      <c r="H235" s="143">
        <v>684392.72727272729</v>
      </c>
    </row>
    <row r="236" spans="1:9" x14ac:dyDescent="0.2">
      <c r="A236" s="151"/>
      <c r="B236" s="127">
        <v>512214</v>
      </c>
      <c r="C236" s="130" t="s">
        <v>151</v>
      </c>
      <c r="D236" s="139"/>
      <c r="E236" s="165"/>
      <c r="F236" s="34">
        <v>200000</v>
      </c>
      <c r="G236" s="124">
        <f t="shared" si="13"/>
        <v>200000</v>
      </c>
      <c r="H236" s="143">
        <v>385315.63636363635</v>
      </c>
      <c r="I236" s="126"/>
    </row>
    <row r="237" spans="1:9" x14ac:dyDescent="0.2">
      <c r="A237" s="151"/>
      <c r="B237" s="127">
        <v>512215</v>
      </c>
      <c r="C237" s="130" t="s">
        <v>212</v>
      </c>
      <c r="D237" s="139"/>
      <c r="E237" s="165"/>
      <c r="F237" s="34">
        <v>200000</v>
      </c>
      <c r="G237" s="124">
        <f t="shared" si="13"/>
        <v>200000</v>
      </c>
      <c r="H237" s="143">
        <v>130918.90909090909</v>
      </c>
      <c r="I237" s="126"/>
    </row>
    <row r="238" spans="1:9" x14ac:dyDescent="0.2">
      <c r="A238" s="151"/>
      <c r="B238" s="127">
        <v>512222</v>
      </c>
      <c r="C238" s="130" t="s">
        <v>152</v>
      </c>
      <c r="D238" s="139"/>
      <c r="E238" s="165"/>
      <c r="F238" s="34">
        <v>105000</v>
      </c>
      <c r="G238" s="124">
        <f t="shared" si="13"/>
        <v>105000</v>
      </c>
      <c r="H238" s="143">
        <v>17760</v>
      </c>
      <c r="I238" s="126"/>
    </row>
    <row r="239" spans="1:9" x14ac:dyDescent="0.2">
      <c r="A239" s="151"/>
      <c r="B239" s="127">
        <v>512223</v>
      </c>
      <c r="C239" s="130" t="s">
        <v>224</v>
      </c>
      <c r="D239" s="139"/>
      <c r="E239" s="165"/>
      <c r="F239" s="34">
        <v>0</v>
      </c>
      <c r="G239" s="124">
        <f t="shared" si="13"/>
        <v>0</v>
      </c>
      <c r="H239" s="136">
        <v>0</v>
      </c>
    </row>
    <row r="240" spans="1:9" x14ac:dyDescent="0.2">
      <c r="A240" s="151"/>
      <c r="B240" s="127">
        <v>512234</v>
      </c>
      <c r="C240" s="130" t="s">
        <v>213</v>
      </c>
      <c r="D240" s="139"/>
      <c r="E240" s="165"/>
      <c r="F240" s="34">
        <v>79000</v>
      </c>
      <c r="G240" s="124">
        <f t="shared" si="13"/>
        <v>79000</v>
      </c>
      <c r="H240" s="143">
        <v>61797.818181818184</v>
      </c>
      <c r="I240" s="126"/>
    </row>
    <row r="241" spans="1:10" x14ac:dyDescent="0.2">
      <c r="A241" s="151"/>
      <c r="B241" s="127">
        <v>512251</v>
      </c>
      <c r="C241" s="130" t="s">
        <v>153</v>
      </c>
      <c r="D241" s="139"/>
      <c r="E241" s="165"/>
      <c r="F241" s="34">
        <v>700000</v>
      </c>
      <c r="G241" s="124">
        <f t="shared" si="13"/>
        <v>700000</v>
      </c>
      <c r="H241" s="143">
        <v>522061.09090909094</v>
      </c>
    </row>
    <row r="242" spans="1:10" x14ac:dyDescent="0.2">
      <c r="A242" s="151"/>
      <c r="B242" s="127">
        <v>512511</v>
      </c>
      <c r="C242" s="130" t="s">
        <v>154</v>
      </c>
      <c r="D242" s="139"/>
      <c r="E242" s="34">
        <f>342500000+2216540</f>
        <v>344716540</v>
      </c>
      <c r="F242" s="34">
        <v>0</v>
      </c>
      <c r="G242" s="124">
        <f t="shared" si="13"/>
        <v>344716540</v>
      </c>
      <c r="H242" s="36">
        <v>20385323.552727271</v>
      </c>
      <c r="I242" s="126"/>
    </row>
    <row r="243" spans="1:10" x14ac:dyDescent="0.2">
      <c r="A243" s="151"/>
      <c r="B243" s="127">
        <v>512521</v>
      </c>
      <c r="C243" s="130" t="s">
        <v>155</v>
      </c>
      <c r="D243" s="139"/>
      <c r="E243" s="165"/>
      <c r="F243" s="34">
        <v>300000</v>
      </c>
      <c r="G243" s="124">
        <f t="shared" si="13"/>
        <v>300000</v>
      </c>
      <c r="H243" s="36">
        <v>433060.36363636365</v>
      </c>
    </row>
    <row r="244" spans="1:10" x14ac:dyDescent="0.2">
      <c r="A244" s="152"/>
      <c r="B244" s="144">
        <v>515</v>
      </c>
      <c r="C244" s="164" t="s">
        <v>156</v>
      </c>
      <c r="D244" s="146">
        <f>SUM(D245)</f>
        <v>0</v>
      </c>
      <c r="E244" s="147">
        <f>SUM(E245)</f>
        <v>0</v>
      </c>
      <c r="F244" s="148">
        <f>SUM(F245)</f>
        <v>0</v>
      </c>
      <c r="G244" s="135">
        <f>SUM(D244:F244)</f>
        <v>0</v>
      </c>
      <c r="H244" s="36">
        <v>0</v>
      </c>
    </row>
    <row r="245" spans="1:10" ht="13.5" thickBot="1" x14ac:dyDescent="0.25">
      <c r="A245" s="166"/>
      <c r="B245" s="167">
        <v>515111</v>
      </c>
      <c r="C245" s="168" t="s">
        <v>157</v>
      </c>
      <c r="D245" s="169">
        <v>0</v>
      </c>
      <c r="E245" s="170">
        <v>0</v>
      </c>
      <c r="F245" s="170">
        <v>0</v>
      </c>
      <c r="G245" s="171">
        <f>SUM(D245:F245)</f>
        <v>0</v>
      </c>
      <c r="H245" s="172">
        <v>0</v>
      </c>
    </row>
    <row r="246" spans="1:10" ht="17.25" customHeight="1" x14ac:dyDescent="0.2">
      <c r="A246" s="173"/>
      <c r="B246" s="174"/>
      <c r="C246" s="211" t="s">
        <v>225</v>
      </c>
      <c r="D246" s="175">
        <f>D229+D230</f>
        <v>2125500000</v>
      </c>
      <c r="E246" s="176">
        <f>E229+E230</f>
        <v>619754000</v>
      </c>
      <c r="F246" s="176">
        <f>F229+F230</f>
        <v>52940000</v>
      </c>
      <c r="G246" s="177">
        <f>+G229+G230</f>
        <v>2798194000</v>
      </c>
      <c r="H246" s="29">
        <v>2233070654.8392725</v>
      </c>
      <c r="J246" s="140"/>
    </row>
    <row r="247" spans="1:10" ht="19.5" customHeight="1" x14ac:dyDescent="0.2">
      <c r="A247" s="43"/>
      <c r="B247" s="44"/>
      <c r="C247" s="209" t="s">
        <v>221</v>
      </c>
      <c r="D247" s="178">
        <f>D54</f>
        <v>2125500000</v>
      </c>
      <c r="E247" s="179">
        <f>E54</f>
        <v>619754000</v>
      </c>
      <c r="F247" s="179">
        <f>F54</f>
        <v>52940000</v>
      </c>
      <c r="G247" s="101">
        <f>+G54</f>
        <v>2798194000</v>
      </c>
      <c r="H247" s="42">
        <v>2242336958.0435762</v>
      </c>
      <c r="J247" s="140"/>
    </row>
    <row r="248" spans="1:10" x14ac:dyDescent="0.2">
      <c r="A248" s="43"/>
      <c r="B248" s="44"/>
      <c r="C248" s="209" t="s">
        <v>19</v>
      </c>
      <c r="D248" s="52">
        <f t="shared" ref="D248:G248" si="16">+D247-D246</f>
        <v>0</v>
      </c>
      <c r="E248" s="53">
        <f t="shared" si="16"/>
        <v>0</v>
      </c>
      <c r="F248" s="62">
        <f t="shared" si="16"/>
        <v>0</v>
      </c>
      <c r="G248" s="101">
        <f t="shared" si="16"/>
        <v>0</v>
      </c>
      <c r="H248" s="48">
        <v>9266303.2043037415</v>
      </c>
    </row>
    <row r="249" spans="1:10" ht="13.5" thickBot="1" x14ac:dyDescent="0.25">
      <c r="A249" s="180"/>
      <c r="B249" s="181"/>
      <c r="C249" s="210" t="s">
        <v>20</v>
      </c>
      <c r="D249" s="182">
        <f t="shared" ref="D249:G249" si="17">+D247-D246</f>
        <v>0</v>
      </c>
      <c r="E249" s="183">
        <f t="shared" si="17"/>
        <v>0</v>
      </c>
      <c r="F249" s="183">
        <f t="shared" si="17"/>
        <v>0</v>
      </c>
      <c r="G249" s="184">
        <f t="shared" si="17"/>
        <v>0</v>
      </c>
      <c r="H249" s="185">
        <v>-2233070654.8392725</v>
      </c>
      <c r="I249" s="187"/>
    </row>
    <row r="250" spans="1:10" x14ac:dyDescent="0.2">
      <c r="A250" s="8"/>
      <c r="B250" s="8"/>
      <c r="C250" s="8"/>
      <c r="D250" s="186"/>
      <c r="E250" s="187" t="s">
        <v>241</v>
      </c>
      <c r="H250" s="9"/>
      <c r="I250" s="187"/>
    </row>
    <row r="251" spans="1:10" x14ac:dyDescent="0.2">
      <c r="E251" s="187" t="s">
        <v>240</v>
      </c>
      <c r="H251" s="9"/>
    </row>
    <row r="252" spans="1:10" ht="15.75" x14ac:dyDescent="0.25">
      <c r="D252" s="188"/>
      <c r="E252" s="187"/>
      <c r="F252" s="187"/>
      <c r="G252" s="188"/>
      <c r="H252" s="9"/>
    </row>
    <row r="253" spans="1:10" ht="15.75" x14ac:dyDescent="0.25">
      <c r="D253" s="188"/>
      <c r="F253" s="187"/>
      <c r="G253" s="188"/>
      <c r="H253" s="9"/>
    </row>
    <row r="254" spans="1:10" x14ac:dyDescent="0.2">
      <c r="H254" s="9"/>
    </row>
    <row r="255" spans="1:10" x14ac:dyDescent="0.2">
      <c r="H255" s="9"/>
    </row>
  </sheetData>
  <mergeCells count="4">
    <mergeCell ref="D3:G3"/>
    <mergeCell ref="H3:H4"/>
    <mergeCell ref="D67:G67"/>
    <mergeCell ref="H67:H6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FINANSIJSKI PLAN ZA 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Andjelka Mihajlovic</dc:creator>
  <cp:lastModifiedBy>Zorica Jovović</cp:lastModifiedBy>
  <cp:lastPrinted>2015-12-31T10:24:17Z</cp:lastPrinted>
  <dcterms:created xsi:type="dcterms:W3CDTF">1996-10-14T23:33:28Z</dcterms:created>
  <dcterms:modified xsi:type="dcterms:W3CDTF">2015-12-31T10:29:20Z</dcterms:modified>
</cp:coreProperties>
</file>